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005" windowWidth="19440" windowHeight="12240" activeTab="0"/>
  </bookViews>
  <sheets>
    <sheet name="Podle SC - sloupec E" sheetId="1" r:id="rId1"/>
  </sheets>
  <definedNames>
    <definedName name="_xlnm._FilterDatabase" localSheetId="0" hidden="1">'Podle SC - sloupec E'!$A$5:$AE$72</definedName>
    <definedName name="_Ref363218695" localSheetId="0">'Podle SC - sloupec E'!#REF!</definedName>
  </definedNames>
  <calcPr fullCalcOnLoad="1"/>
</workbook>
</file>

<file path=xl/sharedStrings.xml><?xml version="1.0" encoding="utf-8"?>
<sst xmlns="http://schemas.openxmlformats.org/spreadsheetml/2006/main" count="1060" uniqueCount="268">
  <si>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</si>
  <si>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</si>
  <si>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</si>
  <si>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</si>
  <si>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</si>
  <si>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</si>
  <si>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</si>
  <si>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</si>
  <si>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</si>
  <si>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</si>
  <si>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</si>
  <si>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</si>
  <si>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</si>
  <si>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</si>
  <si>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</si>
  <si>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</si>
  <si>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</si>
  <si>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</si>
  <si>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</si>
  <si>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</si>
  <si>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</si>
  <si>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</si>
  <si>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</si>
  <si>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</si>
  <si>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</si>
  <si>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</si>
  <si>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</si>
  <si>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</si>
  <si>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</si>
  <si>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</si>
  <si>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</si>
  <si>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</si>
  <si>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</si>
  <si>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</si>
  <si>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</si>
  <si>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</si>
  <si>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</si>
  <si>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</si>
  <si>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</si>
  <si>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</si>
  <si>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</si>
  <si>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</si>
  <si>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</si>
  <si>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</si>
  <si>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</si>
  <si>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</si>
  <si>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</si>
  <si>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</si>
  <si>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</si>
  <si>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</si>
  <si>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</si>
  <si>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</si>
  <si>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</si>
  <si>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</si>
  <si>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</si>
  <si>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</si>
  <si>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</si>
  <si>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</si>
  <si>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</si>
  <si>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</si>
  <si>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</si>
  <si>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</si>
  <si>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</si>
  <si>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</si>
  <si>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</si>
  <si>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</si>
  <si>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</si>
  <si>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</si>
  <si>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</si>
  <si>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</si>
  <si>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</si>
  <si>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</si>
  <si>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</si>
  <si>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</si>
  <si>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</si>
  <si>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</si>
  <si>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</si>
  <si>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</si>
  <si>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</si>
  <si>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Do SVL jde 60 % z alokací prioritní osy 2</t>
  </si>
  <si>
    <t>Při přepočtu byl použit kurz 27,5  Kč za  1 EUR</t>
  </si>
  <si>
    <t>OP Z</t>
  </si>
  <si>
    <t>Celková alokace (CZK)</t>
  </si>
  <si>
    <t>Z toho příspěvek Unie (CZK)</t>
  </si>
  <si>
    <t>Z toho národní spolufinancování (CZK)</t>
  </si>
  <si>
    <t>IP2c</t>
  </si>
  <si>
    <t>IP 6c</t>
  </si>
  <si>
    <t>3.1: Zefektivnění prezentace, posílení ochrany a rozvoje kulturního a přírodního dědictví</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</si>
  <si>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</si>
  <si>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</si>
  <si>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</si>
  <si>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</si>
  <si>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</si>
  <si>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</si>
  <si>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</si>
  <si>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</si>
  <si>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</si>
  <si>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05/52016</t>
  </si>
  <si>
    <t>2.3: Rozvoj infrastruktury pro poskytování zdravotních služeb a péče o zdraví</t>
  </si>
  <si>
    <t>Zateplování - finanční nástroj</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</si>
  <si>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</si>
  <si>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</si>
  <si>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</si>
  <si>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</si>
  <si>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</si>
  <si>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</si>
  <si>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</si>
  <si>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</si>
  <si>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Obce s rozšířenou působností, na jejichž území se nenachází sociálně vyloučené lokality, mimo hl.m. Praha</t>
  </si>
  <si>
    <t>OP Z, OP PPR</t>
  </si>
  <si>
    <t>Sociální podnikání pro SVL</t>
  </si>
  <si>
    <t>Sociální podnikání v obcích s rozšířenou působností, na jejichž území se nachází sociálně vyloučená lokalita</t>
  </si>
  <si>
    <t>Obce s rozšířenou působností, na jejichž území se nachází sociálně vyloučené lokality, mimo hl.m. Praha</t>
  </si>
  <si>
    <t>IP 9d</t>
  </si>
  <si>
    <t>4.1 Posílení komunitně vedeného místního rozvoje za účelem zvýšení kvality ve venkovských oblastech a aktivizace místního potenciiálu</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</si>
  <si>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</si>
  <si>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</si>
  <si>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 xml:space="preserve">Subjekty, které realizují projekty v rácmi SCLLD na území MAS, kategorie příjemců vychází z jednotlivých specifických cílů IROP. </t>
  </si>
  <si>
    <t>Zvýšení kvality návazné péče</t>
  </si>
  <si>
    <t>Území celé ČR mimo hl. m. Prahy</t>
  </si>
  <si>
    <t>Území celé ČR</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</si>
  <si>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</si>
  <si>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</si>
  <si>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</si>
  <si>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</si>
  <si>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</si>
  <si>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</si>
  <si>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</si>
  <si>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</si>
  <si>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</si>
  <si>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</si>
  <si>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</si>
  <si>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</si>
  <si>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</si>
  <si>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</si>
  <si>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Vybrané úseky silnic II. a III. třídy</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</si>
  <si>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</si>
  <si>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</si>
  <si>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</si>
  <si>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celé ČR mimo hl. m. Prahy, Prioritní regionální silniční síť</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</si>
  <si>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</si>
  <si>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</si>
  <si>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</si>
  <si>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</si>
  <si>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</si>
  <si>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</si>
  <si>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</si>
  <si>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</si>
  <si>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</si>
  <si>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</si>
  <si>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</si>
  <si>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</si>
  <si>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</si>
  <si>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</si>
  <si>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</si>
  <si>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</si>
  <si>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</si>
  <si>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 xml:space="preserve">Knihovny zřízené podle paragrafu 3b zákona č. 257/2001 Sb, o knihovnách a podmínkách provozování veřejných knihovnických a informačních služeb. </t>
  </si>
  <si>
    <t>Návštěvníci,
místní obyvatelé a podnikatelé</t>
  </si>
  <si>
    <t>Obyvatelé, návštěvníci, dojíždějící za prací a službami, uživatelé veřejné dopravy</t>
  </si>
  <si>
    <t>OP D, OP PPR</t>
  </si>
  <si>
    <t>Vybudování simulátorů pro výuku specializovaných činností složek IZS</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</si>
  <si>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</si>
  <si>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</si>
  <si>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</si>
  <si>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Sociální bydlení</t>
  </si>
  <si>
    <t>Sociální bydlení (SVL)</t>
  </si>
  <si>
    <t>Pořízení bytů, bytových domů, nebytových prostor a jejich adaptace pro potřeby sociálního bydlení a pořízení nezbytného základního vybavení</t>
  </si>
  <si>
    <t>Osoby v bytové nouzi</t>
  </si>
  <si>
    <t>Obce, NNO, církve, církevní organizace</t>
  </si>
  <si>
    <t>Nákup objektů, zařízení a vybavení a stavební úpravy pro sociální služby.        Vybudování zázemí pro terénní služby. Ambulatní sociální služby. Pobytové sociální služby.</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</si>
  <si>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</si>
  <si>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</si>
  <si>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 xml:space="preserve">Stavební úpravy, pořízení vybavení pro zajištění rozvoje studentů, rozšiřování kapacit středních škol,  podpora sociální inkluze, zajištění vnitřní konektivity škol a připojení k internetu </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</si>
  <si>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</si>
  <si>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</si>
  <si>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</si>
  <si>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</si>
  <si>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 xml:space="preserve">Specifické informační a komunikační systémy a infrastruktura </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</si>
  <si>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</si>
  <si>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</si>
  <si>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</si>
  <si>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 xml:space="preserve">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</si>
  <si>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</si>
  <si>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</si>
  <si>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</si>
  <si>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</si>
  <si>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</si>
  <si>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t>Stavební úpravy, pořízení vybavení pro zajištění rozvoje žáků, rozšiřování kapacit základních škol,  podpora sociální inkluze, zajištění vnitřní konektivity škol a připojení k internetu,                        Stavební úpravy, pořízení vybavení pro zajištění rozvoje studentů, rozšiřování kapacit středních škol,  podpora sociální inkluze, zajištění vnitřní konektivity škol a připojení k internetu                        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</si>
  <si>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</si>
  <si>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 xml:space="preserve">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</si>
  <si>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 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</si>
  <si>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příspěvkové organizace zřizované Ministerstvem zdravotnictví ČR, kraje, organizace zřizované nebo zakládané kraji, obce, organizace zřizované nebo zakládané obcemi, subjekty poskytující veřejnou službu v oblasti zdravotní péče podle zákona č.372/2011 nebo zákona č. 258/2000 Sb., v platných zněních
</t>
  </si>
  <si>
    <t xml:space="preserve">Stavební úpravy, pořízení vybavení pro zajištění rozvoje žáků, rozšiřování kapacit základních škol,  podpora sociální inkluze, zajištění vnitřní konektivity škol a připojení k internetu, zájmové a neformální vzdělávání </t>
  </si>
  <si>
    <t xml:space="preserve">Stavební úpravy, pořízení vybavení pro zajištění rozvoje žáků, rozšiřování kapacit základních škol,  podpora sociální inkluze, zajištění vnitřní konektivity škol a připojení k internetu, zájmové a neformální vzdělávání  </t>
  </si>
  <si>
    <t xml:space="preserve">Stavební úpravy, pořízení vybavení pro zajištění rozvoje studentů, rozšiřování kapacit středních škol,  podpora sociální inkluze, zajištění vnitřní konektivity škol a připojení k internetu, zájmové a neformální vzdělávání  </t>
  </si>
  <si>
    <t xml:space="preserve">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zájmové a neformální vzdělávání </t>
  </si>
  <si>
    <r>
      <t>Druh výzvy</t>
    </r>
    <r>
      <rPr>
        <b/>
        <vertAlign val="superscript"/>
        <sz val="10"/>
        <rFont val="Arial"/>
        <family val="2"/>
      </rPr>
      <t xml:space="preserve"> </t>
    </r>
  </si>
  <si>
    <r>
      <t>1.2: Zvýšení podílu udržitelných forem dopravy</t>
    </r>
    <r>
      <rPr>
        <sz val="10"/>
        <rFont val="Times New Roman"/>
        <family val="1"/>
      </rPr>
      <t> </t>
    </r>
  </si>
  <si>
    <t>Celé území ČR mimo hl.m. Prahy</t>
  </si>
  <si>
    <t>N/R;</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</si>
  <si>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</si>
  <si>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</si>
  <si>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</si>
  <si>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</si>
  <si>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</si>
  <si>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</si>
  <si>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</si>
  <si>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</si>
  <si>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</si>
  <si>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</si>
  <si>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SC 1.2 bezpečnost, telematika, cyklo, vozidla, terminály, SC 2.2 sociální podnikání , SC 3.1 revitalizace, sbírkové fondy,knihovny SC 3.3 územní , regulační plány, studie SC 2.4 předškolní vzdělávání</t>
  </si>
  <si>
    <t>Kraje, obce, dobrovolné svazky obcí, organizace zřizované nebo zakládané kraji, organizace zřizované nebo zakládané obcemi, organizace zřizované nebo zakládané dobrovolnými svazky obcí, dopravci ve veřejné linkové dopravě na základě smlouvy o veřejných službách v přepravě cestujících dle zákona č. 194/2010 Sb.</t>
  </si>
  <si>
    <t>Kraje, obce, dobrovolné svazky obcí, organizace zřizované nebo zakládané kraji, organizace zřizované nebo zakládané obcemi, organizace zřizované nebo zakládané dobrovolnými svazky obcí, dopravci ve veřejné linkové dopravě na základě smlouvy o veřejných službách v přepravě cestujících dle zákona č. 194/2010 Sb., provozovatelé dráhy nebo drážní dopravy podle zákona č. 266/1994 Sb., Ministerstvo dopravy ČR</t>
  </si>
  <si>
    <t>Kraje a obce, pokud poskytují veřejné služby v přepravě cestujících samy, dopravci ve veřejné linkové dopravě na základě smlouvy o veřejných službách v přepravě cestujících dle zákona č. 194/2010 Sb.</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</si>
  <si>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</si>
  <si>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</si>
  <si>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</si>
  <si>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</si>
  <si>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příspěvkové organizace zřizované Ministerstvem zdravotnictví ČR, kraje, organizace zřizované nebo zakládané kraji, obce,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t>
  </si>
  <si>
    <t>OP D</t>
  </si>
  <si>
    <t>OP D, OP PPR, OP PIK</t>
  </si>
  <si>
    <t>SC. 2.1, SC 2.4  neformální vzdělávání celoživotní, ZŠ, SŠ,  SC 2.3 deinstucionalizace psychiatrické péče, SC 1.3 IZS</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</si>
  <si>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</si>
  <si>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</si>
  <si>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</si>
  <si>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</si>
  <si>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</si>
  <si>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</si>
  <si>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</si>
  <si>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</si>
  <si>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</si>
  <si>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</si>
  <si>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</si>
  <si>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</si>
  <si>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</si>
  <si>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 xml:space="preserve">Infrastruktura středních a vyšších odborných škol </t>
  </si>
  <si>
    <t>Infrastruktura středních a vyšších odborných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</si>
  <si>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</si>
  <si>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</si>
  <si>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</si>
  <si>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</si>
  <si>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</si>
  <si>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</si>
  <si>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</si>
  <si>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</si>
  <si>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</si>
  <si>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Komunitně vedený místní rozvoj - Dopravní obslužnost, sociální podnikání, předškolní vzdělávání, kulturní dědictví, územní plánování</t>
  </si>
  <si>
    <t>OSVČ, obchodní korporace, NNO, církve, církevní organizace</t>
  </si>
  <si>
    <t>07/2016</t>
  </si>
  <si>
    <t>1/2017</t>
  </si>
  <si>
    <t>Kraje, organizace zřizované nebo zakládané kraji</t>
  </si>
  <si>
    <t xml:space="preserve">Elektronizace odvětví: eCulture, eEducation, 
sociální služby, pojištění, dávky, eHealth, výběr daní a pojištění, eJustice,  virtualizace
</t>
  </si>
  <si>
    <t xml:space="preserve">Modernizace komunikační infrastruktury subjektů veřejné správy a složek IZS, technologická a komunikační infrastruktura (datová centra), Bezpečnost a krizové řízení, rozvoj radiokomunikační infrastruktury státu, elektronizace podpůrných procesů 
</t>
  </si>
  <si>
    <t>OSS, příspěvkové organizace organizačních složek státu, státní organizace, státní podniky</t>
  </si>
  <si>
    <t>eGovernment II. - obce a kraje</t>
  </si>
  <si>
    <t xml:space="preserve">Modernizace komunikační infrastruktury subjektů veřejné správy a složek IZS, technologická a komunikační infrastruktura (datová centra), Bezpečnost a krizové řízení, rozvoj radiokomunikační infrastruktury státu, elektronizace podpůrných procesů </t>
  </si>
  <si>
    <t>Území kraje, území obce</t>
  </si>
  <si>
    <t>obce, kraje, organizace zřizované nebo zakládané kraji, organizace zřizované nebo zakládané obcemi</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</si>
  <si>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</si>
  <si>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</si>
  <si>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</si>
  <si>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</si>
  <si>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</si>
  <si>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</si>
  <si>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</si>
  <si>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Komunitně vedený místní rozvoj - služby vedoucí k sociální inkluzi, IZS, zdravotnictví, regionální vzdělávání</t>
  </si>
  <si>
    <t>Harmonogram výzev pro IROP na rok 2016 (k 27.10.2015)</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</si>
</sst>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s>
  <fonts count="56">
    <font>
      <sz val="11"/>
      <color theme="1"/>
      <name val="Calibri"/>
      <family val="2"/>
    </font>
    <font>
      <sz val="11"/>
      <color indexed="8"/>
      <name val="Calibri"/>
      <family val="2"/>
    </font>
    <font>
      <sz val="10"/>
      <color indexed="8"/>
      <name val="Calibri"/>
      <family val="2"/>
    </font>
    <font>
      <sz val="10"/>
      <name val="Arial"/>
      <family val="2"/>
    </font>
    <font>
      <sz val="8"/>
      <color indexed="8"/>
      <name val="Calibri"/>
      <family val="2"/>
    </font>
    <font>
      <i/>
      <sz val="8"/>
      <color indexed="8"/>
      <name val="Calibri"/>
      <family val="2"/>
    </font>
    <font>
      <b/>
      <sz val="16"/>
      <name val="Arial"/>
      <family val="2"/>
    </font>
    <font>
      <b/>
      <sz val="10"/>
      <name val="Arial"/>
      <family val="2"/>
    </font>
    <font>
      <b/>
      <vertAlign val="superscript"/>
      <sz val="10"/>
      <name val="Arial"/>
      <family val="2"/>
    </font>
    <font>
      <i/>
      <sz val="10"/>
      <name val="Arial"/>
      <family val="2"/>
    </font>
    <font>
      <i/>
      <sz val="10"/>
      <name val="Calibri"/>
      <family val="2"/>
    </font>
    <font>
      <sz val="10"/>
      <name val="Times New Roman"/>
      <family val="1"/>
    </font>
    <font>
      <sz val="11"/>
      <name val="Arial"/>
      <family val="2"/>
    </font>
    <font>
      <sz val="11"/>
      <name val="Calibri"/>
      <family val="2"/>
    </font>
    <font>
      <sz val="10"/>
      <name val="Calibri"/>
      <family val="2"/>
    </font>
    <font>
      <b/>
      <i/>
      <sz val="10"/>
      <name val="Arial"/>
      <family val="2"/>
    </font>
    <font>
      <sz val="12"/>
      <name val="Arial"/>
      <family val="2"/>
    </font>
    <font>
      <sz val="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sz val="8"/>
      <color theme="1"/>
      <name val="Calibri"/>
      <family val="2"/>
    </font>
    <font>
      <i/>
      <sz val="8"/>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24997000396251678"/>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80">
    <xf numFmtId="0" fontId="0" fillId="0" borderId="0" xfId="0" applyFont="1" applyAlignment="1">
      <alignment/>
    </xf>
    <xf numFmtId="0" fontId="0" fillId="0" borderId="0" xfId="0" applyAlignment="1">
      <alignment vertical="center"/>
    </xf>
    <xf numFmtId="0" fontId="52" fillId="0" borderId="0" xfId="0" applyFont="1" applyAlignment="1">
      <alignment horizontal="lef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3" fillId="33" borderId="0" xfId="0" applyFont="1" applyFill="1" applyAlignment="1">
      <alignment horizontal="left" vertical="center"/>
    </xf>
    <xf numFmtId="0" fontId="6" fillId="0" borderId="10" xfId="0" applyFont="1" applyBorder="1" applyAlignment="1">
      <alignment horizontal="center" vertical="center"/>
    </xf>
    <xf numFmtId="0" fontId="3" fillId="0" borderId="11" xfId="0" applyFont="1" applyFill="1" applyBorder="1" applyAlignment="1">
      <alignment horizontal="justify" vertical="center" wrapText="1"/>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35" borderId="11" xfId="0" applyFont="1" applyFill="1" applyBorder="1" applyAlignment="1">
      <alignment horizontal="center" vertical="center"/>
    </xf>
    <xf numFmtId="0" fontId="10" fillId="35" borderId="11" xfId="0" applyFont="1" applyFill="1" applyBorder="1" applyAlignment="1">
      <alignment horizontal="center" vertical="center" wrapText="1"/>
    </xf>
    <xf numFmtId="0" fontId="3" fillId="0" borderId="11" xfId="0" applyFont="1" applyFill="1" applyBorder="1" applyAlignment="1">
      <alignment horizontal="left" vertical="center"/>
    </xf>
    <xf numFmtId="3" fontId="3" fillId="0" borderId="11" xfId="0" applyNumberFormat="1"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164" fontId="3" fillId="0" borderId="11" xfId="0" applyNumberFormat="1"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wrapText="1"/>
    </xf>
    <xf numFmtId="3" fontId="3" fillId="33" borderId="0" xfId="0" applyNumberFormat="1" applyFont="1" applyFill="1" applyBorder="1" applyAlignment="1">
      <alignment horizontal="left" vertical="center" wrapText="1"/>
    </xf>
    <xf numFmtId="164" fontId="3" fillId="33" borderId="0" xfId="0" applyNumberFormat="1" applyFont="1" applyFill="1" applyBorder="1" applyAlignment="1">
      <alignment horizontal="left" vertical="center" wrapText="1"/>
    </xf>
    <xf numFmtId="0" fontId="12" fillId="33" borderId="0" xfId="0" applyFont="1" applyFill="1" applyBorder="1" applyAlignment="1">
      <alignment horizontal="justify"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3" fillId="0" borderId="0" xfId="0" applyFont="1" applyAlignment="1">
      <alignment vertical="center"/>
    </xf>
    <xf numFmtId="0" fontId="14" fillId="0" borderId="0" xfId="0" applyFont="1" applyAlignment="1">
      <alignment vertical="center"/>
    </xf>
    <xf numFmtId="0" fontId="13" fillId="0" borderId="0" xfId="0" applyFont="1" applyFill="1" applyAlignment="1">
      <alignment vertical="center"/>
    </xf>
    <xf numFmtId="164" fontId="3" fillId="0" borderId="0" xfId="0" applyNumberFormat="1" applyFont="1" applyBorder="1" applyAlignment="1">
      <alignment horizontal="left" vertical="center" wrapText="1"/>
    </xf>
    <xf numFmtId="0" fontId="12" fillId="0" borderId="0" xfId="0" applyFont="1" applyAlignment="1">
      <alignment horizontal="justify" vertical="center"/>
    </xf>
    <xf numFmtId="0" fontId="13" fillId="0" borderId="0" xfId="0" applyFont="1" applyAlignment="1">
      <alignment vertical="center" wrapText="1"/>
    </xf>
    <xf numFmtId="0" fontId="13" fillId="0" borderId="0" xfId="0" applyFont="1" applyBorder="1" applyAlignment="1">
      <alignment vertical="center"/>
    </xf>
    <xf numFmtId="0" fontId="16" fillId="0" borderId="0" xfId="0" applyFont="1" applyAlignment="1">
      <alignment horizontal="justify" vertical="center"/>
    </xf>
    <xf numFmtId="0" fontId="15" fillId="0" borderId="13" xfId="0" applyFont="1" applyBorder="1" applyAlignment="1">
      <alignment horizontal="center" vertical="center"/>
    </xf>
    <xf numFmtId="0" fontId="17" fillId="0" borderId="0" xfId="0" applyFont="1" applyAlignment="1">
      <alignment horizontal="justify" vertical="center"/>
    </xf>
    <xf numFmtId="0" fontId="13" fillId="0" borderId="0" xfId="0" applyFont="1" applyFill="1" applyBorder="1" applyAlignment="1">
      <alignment vertical="center"/>
    </xf>
    <xf numFmtId="0" fontId="12" fillId="0" borderId="0" xfId="0" applyFont="1" applyAlignment="1">
      <alignment vertical="center"/>
    </xf>
    <xf numFmtId="3" fontId="3" fillId="0" borderId="11" xfId="0" applyNumberFormat="1" applyFont="1" applyFill="1" applyBorder="1" applyAlignment="1">
      <alignment horizontal="center" vertical="center" wrapText="1"/>
    </xf>
    <xf numFmtId="0" fontId="3" fillId="0" borderId="11" xfId="0" applyFont="1" applyFill="1" applyBorder="1" applyAlignment="1">
      <alignment horizontal="justify" vertical="center"/>
    </xf>
    <xf numFmtId="16" fontId="3" fillId="0" borderId="11" xfId="0" applyNumberFormat="1"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1" xfId="0" applyFont="1" applyFill="1" applyBorder="1" applyAlignment="1">
      <alignment vertical="center" wrapText="1"/>
    </xf>
    <xf numFmtId="3" fontId="55" fillId="0" borderId="11" xfId="0" applyNumberFormat="1" applyFont="1" applyFill="1" applyBorder="1" applyAlignment="1">
      <alignment horizontal="left" vertical="center" wrapText="1"/>
    </xf>
    <xf numFmtId="164" fontId="55" fillId="0" borderId="11" xfId="0" applyNumberFormat="1" applyFont="1" applyFill="1" applyBorder="1" applyAlignment="1">
      <alignment horizontal="left" vertical="center" wrapText="1"/>
    </xf>
    <xf numFmtId="0" fontId="55" fillId="0" borderId="11" xfId="0" applyFont="1" applyFill="1" applyBorder="1" applyAlignment="1">
      <alignment horizontal="left" vertical="center"/>
    </xf>
    <xf numFmtId="49" fontId="3" fillId="0" borderId="11" xfId="0" applyNumberFormat="1"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0" borderId="0" xfId="0" applyFont="1" applyBorder="1" applyAlignment="1">
      <alignment horizontal="center" vertical="center"/>
    </xf>
    <xf numFmtId="0" fontId="7" fillId="16" borderId="12"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9" fillId="0" borderId="13" xfId="0" applyFont="1" applyBorder="1" applyAlignment="1">
      <alignment horizontal="left" vertical="center" wrapText="1"/>
    </xf>
    <xf numFmtId="0" fontId="7" fillId="35" borderId="11"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15" fillId="0" borderId="0" xfId="0" applyFont="1" applyAlignment="1">
      <alignment horizontal="lef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tabSelected="1" zoomScale="60" zoomScaleNormal="60" zoomScalePageLayoutView="0" workbookViewId="0" topLeftCell="A1">
      <pane ySplit="6" topLeftCell="A7" activePane="bottomLeft" state="frozen"/>
      <selection pane="topLeft" activeCell="A1" sqref="A1"/>
      <selection pane="bottomLeft" activeCell="E4" sqref="E4:E5"/>
    </sheetView>
  </sheetViews>
  <sheetFormatPr defaultColWidth="9.140625" defaultRowHeight="15"/>
  <cols>
    <col min="1" max="1" width="7.57421875" style="31" customWidth="1"/>
    <col min="2" max="2" width="16.421875" style="31" customWidth="1"/>
    <col min="3" max="3" width="9.140625" style="31" customWidth="1"/>
    <col min="4" max="4" width="12.7109375" style="31" customWidth="1"/>
    <col min="5" max="5" width="17.421875" style="32" customWidth="1"/>
    <col min="6" max="6" width="9.140625" style="31" customWidth="1"/>
    <col min="7" max="7" width="13.140625" style="31" customWidth="1"/>
    <col min="8" max="9" width="9.140625" style="31" customWidth="1"/>
    <col min="10" max="10" width="20.421875" style="31" customWidth="1"/>
    <col min="11" max="11" width="17.28125" style="31" customWidth="1"/>
    <col min="12" max="12" width="14.7109375" style="31" customWidth="1"/>
    <col min="13" max="13" width="12.421875" style="31" customWidth="1"/>
    <col min="14" max="14" width="11.00390625" style="31" customWidth="1"/>
    <col min="15" max="15" width="10.8515625" style="31" customWidth="1"/>
    <col min="16" max="16" width="12.421875" style="31" customWidth="1"/>
    <col min="17" max="17" width="9.7109375" style="31" customWidth="1"/>
    <col min="18" max="18" width="33.57421875" style="31" customWidth="1"/>
    <col min="19" max="19" width="18.8515625" style="31" customWidth="1"/>
    <col min="20" max="20" width="13.7109375" style="31" customWidth="1"/>
    <col min="21" max="21" width="28.8515625" style="42" customWidth="1"/>
    <col min="22" max="22" width="17.140625" style="31" customWidth="1"/>
    <col min="23" max="23" width="12.421875" style="31" customWidth="1"/>
    <col min="24" max="24" width="12.8515625" style="31" customWidth="1"/>
    <col min="25" max="25" width="9.140625" style="31" customWidth="1"/>
    <col min="26" max="26" width="11.7109375" style="31" customWidth="1"/>
    <col min="27" max="27" width="11.421875" style="36" customWidth="1"/>
    <col min="28" max="28" width="10.57421875" style="31" customWidth="1"/>
    <col min="29" max="29" width="11.28125" style="31" customWidth="1"/>
    <col min="30" max="30" width="10.28125" style="1" customWidth="1"/>
    <col min="31" max="31" width="18.28125" style="1" customWidth="1"/>
    <col min="32" max="16384" width="9.140625" style="1" customWidth="1"/>
  </cols>
  <sheetData>
    <row r="1" spans="1:29" s="3" customFormat="1" ht="20.25">
      <c r="A1" s="55" t="s">
        <v>267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1:29" s="3" customFormat="1" ht="20.25">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s="4" customFormat="1" ht="12.75">
      <c r="A3" s="56" t="s">
        <v>0</v>
      </c>
      <c r="B3" s="57"/>
      <c r="C3" s="57"/>
      <c r="D3" s="57"/>
      <c r="E3" s="57"/>
      <c r="F3" s="57"/>
      <c r="G3" s="57"/>
      <c r="H3" s="58"/>
      <c r="I3" s="59" t="s">
        <v>1</v>
      </c>
      <c r="J3" s="60"/>
      <c r="K3" s="60"/>
      <c r="L3" s="60"/>
      <c r="M3" s="60"/>
      <c r="N3" s="60"/>
      <c r="O3" s="60"/>
      <c r="P3" s="60"/>
      <c r="Q3" s="61"/>
      <c r="R3" s="62" t="s">
        <v>32</v>
      </c>
      <c r="S3" s="62"/>
      <c r="T3" s="62"/>
      <c r="U3" s="62"/>
      <c r="V3" s="63" t="s">
        <v>37</v>
      </c>
      <c r="W3" s="63"/>
      <c r="X3" s="63"/>
      <c r="Y3" s="63"/>
      <c r="Z3" s="63"/>
      <c r="AA3" s="63"/>
      <c r="AB3" s="63"/>
      <c r="AC3" s="63"/>
    </row>
    <row r="4" spans="1:29" s="3" customFormat="1" ht="12.75">
      <c r="A4" s="52" t="s">
        <v>2</v>
      </c>
      <c r="B4" s="52" t="s">
        <v>3</v>
      </c>
      <c r="C4" s="52" t="s">
        <v>4</v>
      </c>
      <c r="D4" s="52" t="s">
        <v>5</v>
      </c>
      <c r="E4" s="53" t="s">
        <v>6</v>
      </c>
      <c r="F4" s="52" t="s">
        <v>7</v>
      </c>
      <c r="G4" s="52" t="s">
        <v>8</v>
      </c>
      <c r="H4" s="52" t="s">
        <v>9</v>
      </c>
      <c r="I4" s="68" t="s">
        <v>197</v>
      </c>
      <c r="J4" s="69" t="s">
        <v>59</v>
      </c>
      <c r="K4" s="70"/>
      <c r="L4" s="71"/>
      <c r="M4" s="64" t="s">
        <v>10</v>
      </c>
      <c r="N4" s="64" t="s">
        <v>11</v>
      </c>
      <c r="O4" s="64" t="s">
        <v>12</v>
      </c>
      <c r="P4" s="64" t="s">
        <v>13</v>
      </c>
      <c r="Q4" s="64" t="s">
        <v>14</v>
      </c>
      <c r="R4" s="66" t="s">
        <v>33</v>
      </c>
      <c r="S4" s="66" t="s">
        <v>34</v>
      </c>
      <c r="T4" s="66" t="s">
        <v>51</v>
      </c>
      <c r="U4" s="66" t="s">
        <v>35</v>
      </c>
      <c r="V4" s="73" t="s">
        <v>38</v>
      </c>
      <c r="W4" s="73" t="s">
        <v>39</v>
      </c>
      <c r="X4" s="73" t="s">
        <v>52</v>
      </c>
      <c r="Y4" s="73" t="s">
        <v>40</v>
      </c>
      <c r="Z4" s="73" t="s">
        <v>41</v>
      </c>
      <c r="AA4" s="73" t="s">
        <v>42</v>
      </c>
      <c r="AB4" s="73" t="s">
        <v>43</v>
      </c>
      <c r="AC4" s="73" t="s">
        <v>44</v>
      </c>
    </row>
    <row r="5" spans="1:29" s="3" customFormat="1" ht="85.5" customHeight="1">
      <c r="A5" s="52"/>
      <c r="B5" s="52"/>
      <c r="C5" s="52"/>
      <c r="D5" s="52"/>
      <c r="E5" s="54"/>
      <c r="F5" s="52"/>
      <c r="G5" s="52"/>
      <c r="H5" s="52"/>
      <c r="I5" s="68"/>
      <c r="J5" s="9" t="s">
        <v>82</v>
      </c>
      <c r="K5" s="10" t="s">
        <v>83</v>
      </c>
      <c r="L5" s="10" t="s">
        <v>84</v>
      </c>
      <c r="M5" s="65"/>
      <c r="N5" s="65"/>
      <c r="O5" s="65"/>
      <c r="P5" s="65"/>
      <c r="Q5" s="65"/>
      <c r="R5" s="67"/>
      <c r="S5" s="67"/>
      <c r="T5" s="67"/>
      <c r="U5" s="67"/>
      <c r="V5" s="73"/>
      <c r="W5" s="73"/>
      <c r="X5" s="73"/>
      <c r="Y5" s="73"/>
      <c r="Z5" s="73"/>
      <c r="AA5" s="73"/>
      <c r="AB5" s="73"/>
      <c r="AC5" s="73"/>
    </row>
    <row r="6" spans="1:29" s="5" customFormat="1" ht="12.75">
      <c r="A6" s="11" t="s">
        <v>15</v>
      </c>
      <c r="B6" s="11" t="s">
        <v>16</v>
      </c>
      <c r="C6" s="11" t="s">
        <v>17</v>
      </c>
      <c r="D6" s="11" t="s">
        <v>18</v>
      </c>
      <c r="E6" s="12" t="s">
        <v>19</v>
      </c>
      <c r="F6" s="11" t="s">
        <v>20</v>
      </c>
      <c r="G6" s="11" t="s">
        <v>21</v>
      </c>
      <c r="H6" s="11" t="s">
        <v>22</v>
      </c>
      <c r="I6" s="13" t="s">
        <v>23</v>
      </c>
      <c r="J6" s="14" t="s">
        <v>24</v>
      </c>
      <c r="K6" s="13" t="s">
        <v>25</v>
      </c>
      <c r="L6" s="13" t="s">
        <v>26</v>
      </c>
      <c r="M6" s="13" t="s">
        <v>27</v>
      </c>
      <c r="N6" s="13" t="s">
        <v>28</v>
      </c>
      <c r="O6" s="13" t="s">
        <v>29</v>
      </c>
      <c r="P6" s="13" t="s">
        <v>30</v>
      </c>
      <c r="Q6" s="13" t="s">
        <v>31</v>
      </c>
      <c r="R6" s="15" t="s">
        <v>36</v>
      </c>
      <c r="S6" s="15" t="s">
        <v>36</v>
      </c>
      <c r="T6" s="15" t="s">
        <v>36</v>
      </c>
      <c r="U6" s="15" t="s">
        <v>36</v>
      </c>
      <c r="V6" s="16" t="s">
        <v>45</v>
      </c>
      <c r="W6" s="16" t="s">
        <v>56</v>
      </c>
      <c r="X6" s="16" t="s">
        <v>46</v>
      </c>
      <c r="Y6" s="16" t="s">
        <v>53</v>
      </c>
      <c r="Z6" s="16" t="s">
        <v>47</v>
      </c>
      <c r="AA6" s="17" t="s">
        <v>48</v>
      </c>
      <c r="AB6" s="16" t="s">
        <v>49</v>
      </c>
      <c r="AC6" s="16" t="s">
        <v>50</v>
      </c>
    </row>
    <row r="7" spans="1:29" s="6" customFormat="1" ht="112.5" customHeight="1">
      <c r="A7" s="21">
        <v>64</v>
      </c>
      <c r="B7" s="21" t="s">
        <v>135</v>
      </c>
      <c r="C7" s="21">
        <v>1</v>
      </c>
      <c r="D7" s="21" t="s">
        <v>134</v>
      </c>
      <c r="E7" s="21" t="s">
        <v>136</v>
      </c>
      <c r="F7" s="21" t="s">
        <v>73</v>
      </c>
      <c r="G7" s="21" t="s">
        <v>73</v>
      </c>
      <c r="H7" s="21" t="s">
        <v>73</v>
      </c>
      <c r="I7" s="21" t="s">
        <v>74</v>
      </c>
      <c r="J7" s="19">
        <f>K7+L7</f>
        <v>12230226411.764706</v>
      </c>
      <c r="K7" s="19">
        <f>20791384900/2</f>
        <v>10395692450</v>
      </c>
      <c r="L7" s="19">
        <f>K7*(15/85)</f>
        <v>1834533961.764706</v>
      </c>
      <c r="M7" s="21" t="s">
        <v>75</v>
      </c>
      <c r="N7" s="22">
        <v>42675</v>
      </c>
      <c r="O7" s="22">
        <v>42675</v>
      </c>
      <c r="P7" s="21" t="s">
        <v>73</v>
      </c>
      <c r="Q7" s="22">
        <v>43435</v>
      </c>
      <c r="R7" s="21" t="s">
        <v>137</v>
      </c>
      <c r="S7" s="21" t="s">
        <v>138</v>
      </c>
      <c r="T7" s="21" t="s">
        <v>139</v>
      </c>
      <c r="U7" s="21" t="s">
        <v>251</v>
      </c>
      <c r="V7" s="18" t="s">
        <v>76</v>
      </c>
      <c r="W7" s="18" t="s">
        <v>77</v>
      </c>
      <c r="X7" s="18" t="s">
        <v>73</v>
      </c>
      <c r="Y7" s="18" t="s">
        <v>73</v>
      </c>
      <c r="Z7" s="18" t="s">
        <v>73</v>
      </c>
      <c r="AA7" s="21" t="s">
        <v>100</v>
      </c>
      <c r="AB7" s="18" t="s">
        <v>73</v>
      </c>
      <c r="AC7" s="18" t="s">
        <v>73</v>
      </c>
    </row>
    <row r="8" spans="1:29" s="6" customFormat="1" ht="112.5" customHeight="1">
      <c r="A8" s="21">
        <v>26</v>
      </c>
      <c r="B8" s="46" t="s">
        <v>223</v>
      </c>
      <c r="C8" s="21">
        <v>1</v>
      </c>
      <c r="D8" s="21" t="s">
        <v>134</v>
      </c>
      <c r="E8" s="21" t="s">
        <v>136</v>
      </c>
      <c r="F8" s="21" t="s">
        <v>73</v>
      </c>
      <c r="G8" s="21" t="s">
        <v>73</v>
      </c>
      <c r="H8" s="21" t="s">
        <v>73</v>
      </c>
      <c r="I8" s="21" t="s">
        <v>74</v>
      </c>
      <c r="J8" s="19">
        <v>4586334921</v>
      </c>
      <c r="K8" s="19">
        <v>3898384683</v>
      </c>
      <c r="L8" s="19">
        <v>687950238</v>
      </c>
      <c r="M8" s="21" t="s">
        <v>75</v>
      </c>
      <c r="N8" s="22">
        <v>42430</v>
      </c>
      <c r="O8" s="22">
        <v>42430</v>
      </c>
      <c r="P8" s="21" t="s">
        <v>73</v>
      </c>
      <c r="Q8" s="22">
        <v>45078</v>
      </c>
      <c r="R8" s="21" t="s">
        <v>137</v>
      </c>
      <c r="S8" s="21" t="s">
        <v>138</v>
      </c>
      <c r="T8" s="21" t="s">
        <v>143</v>
      </c>
      <c r="U8" s="21" t="s">
        <v>251</v>
      </c>
      <c r="V8" s="18" t="s">
        <v>76</v>
      </c>
      <c r="W8" s="18" t="s">
        <v>77</v>
      </c>
      <c r="X8" s="18" t="s">
        <v>73</v>
      </c>
      <c r="Y8" s="18" t="s">
        <v>73</v>
      </c>
      <c r="Z8" s="18" t="s">
        <v>73</v>
      </c>
      <c r="AA8" s="21" t="s">
        <v>100</v>
      </c>
      <c r="AB8" s="18" t="s">
        <v>73</v>
      </c>
      <c r="AC8" s="18" t="s">
        <v>73</v>
      </c>
    </row>
    <row r="9" spans="1:29" s="6" customFormat="1" ht="112.5" customHeight="1">
      <c r="A9" s="21">
        <v>27</v>
      </c>
      <c r="B9" s="46" t="s">
        <v>224</v>
      </c>
      <c r="C9" s="21">
        <v>1</v>
      </c>
      <c r="D9" s="21" t="s">
        <v>134</v>
      </c>
      <c r="E9" s="21" t="s">
        <v>136</v>
      </c>
      <c r="F9" s="21" t="s">
        <v>73</v>
      </c>
      <c r="G9" s="21" t="s">
        <v>73</v>
      </c>
      <c r="H9" s="21" t="s">
        <v>73</v>
      </c>
      <c r="I9" s="21" t="s">
        <v>74</v>
      </c>
      <c r="J9" s="19">
        <v>1528778318</v>
      </c>
      <c r="K9" s="19">
        <v>1299461570</v>
      </c>
      <c r="L9" s="19">
        <v>229316748</v>
      </c>
      <c r="M9" s="21" t="s">
        <v>75</v>
      </c>
      <c r="N9" s="22">
        <v>42430</v>
      </c>
      <c r="O9" s="22">
        <v>42430</v>
      </c>
      <c r="P9" s="21" t="s">
        <v>73</v>
      </c>
      <c r="Q9" s="22">
        <v>45078</v>
      </c>
      <c r="R9" s="21" t="s">
        <v>137</v>
      </c>
      <c r="S9" s="21" t="s">
        <v>138</v>
      </c>
      <c r="T9" s="21" t="s">
        <v>140</v>
      </c>
      <c r="U9" s="21" t="s">
        <v>251</v>
      </c>
      <c r="V9" s="18" t="s">
        <v>76</v>
      </c>
      <c r="W9" s="18" t="s">
        <v>77</v>
      </c>
      <c r="X9" s="18" t="s">
        <v>73</v>
      </c>
      <c r="Y9" s="18" t="s">
        <v>73</v>
      </c>
      <c r="Z9" s="18" t="s">
        <v>73</v>
      </c>
      <c r="AA9" s="21" t="s">
        <v>100</v>
      </c>
      <c r="AB9" s="18" t="s">
        <v>73</v>
      </c>
      <c r="AC9" s="18" t="s">
        <v>73</v>
      </c>
    </row>
    <row r="10" spans="1:29" s="6" customFormat="1" ht="140.25">
      <c r="A10" s="21">
        <v>25</v>
      </c>
      <c r="B10" s="21" t="s">
        <v>88</v>
      </c>
      <c r="C10" s="21">
        <v>1</v>
      </c>
      <c r="D10" s="21" t="s">
        <v>90</v>
      </c>
      <c r="E10" s="21" t="s">
        <v>198</v>
      </c>
      <c r="F10" s="21" t="s">
        <v>73</v>
      </c>
      <c r="G10" s="21" t="s">
        <v>91</v>
      </c>
      <c r="H10" s="21" t="s">
        <v>73</v>
      </c>
      <c r="I10" s="21" t="s">
        <v>89</v>
      </c>
      <c r="J10" s="19">
        <v>1280000000</v>
      </c>
      <c r="K10" s="19">
        <f>J10*0.85</f>
        <v>1088000000</v>
      </c>
      <c r="L10" s="19">
        <f>J10*0.15</f>
        <v>192000000</v>
      </c>
      <c r="M10" s="21" t="s">
        <v>75</v>
      </c>
      <c r="N10" s="22">
        <v>42430</v>
      </c>
      <c r="O10" s="22">
        <v>42430</v>
      </c>
      <c r="P10" s="21" t="s">
        <v>73</v>
      </c>
      <c r="Q10" s="22">
        <v>42614</v>
      </c>
      <c r="R10" s="21" t="s">
        <v>132</v>
      </c>
      <c r="S10" s="21" t="s">
        <v>159</v>
      </c>
      <c r="T10" s="21" t="s">
        <v>119</v>
      </c>
      <c r="U10" s="21" t="s">
        <v>212</v>
      </c>
      <c r="V10" s="18" t="s">
        <v>76</v>
      </c>
      <c r="W10" s="18" t="s">
        <v>77</v>
      </c>
      <c r="X10" s="18" t="s">
        <v>73</v>
      </c>
      <c r="Y10" s="18" t="s">
        <v>73</v>
      </c>
      <c r="Z10" s="18" t="s">
        <v>73</v>
      </c>
      <c r="AA10" s="21" t="s">
        <v>160</v>
      </c>
      <c r="AB10" s="18" t="s">
        <v>73</v>
      </c>
      <c r="AC10" s="18" t="s">
        <v>73</v>
      </c>
    </row>
    <row r="11" spans="1:29" s="6" customFormat="1" ht="178.5">
      <c r="A11" s="21">
        <v>21</v>
      </c>
      <c r="B11" s="21" t="s">
        <v>261</v>
      </c>
      <c r="C11" s="21">
        <v>1</v>
      </c>
      <c r="D11" s="21" t="s">
        <v>90</v>
      </c>
      <c r="E11" s="21" t="s">
        <v>198</v>
      </c>
      <c r="F11" s="21" t="s">
        <v>73</v>
      </c>
      <c r="G11" s="21" t="s">
        <v>91</v>
      </c>
      <c r="H11" s="21" t="s">
        <v>73</v>
      </c>
      <c r="I11" s="21" t="s">
        <v>89</v>
      </c>
      <c r="J11" s="19">
        <f>K11+L11</f>
        <v>294117647.0588235</v>
      </c>
      <c r="K11" s="19">
        <v>250000000</v>
      </c>
      <c r="L11" s="19">
        <f>K11/85*15</f>
        <v>44117647.058823526</v>
      </c>
      <c r="M11" s="21" t="s">
        <v>75</v>
      </c>
      <c r="N11" s="22">
        <v>42401</v>
      </c>
      <c r="O11" s="22">
        <v>42401</v>
      </c>
      <c r="P11" s="21" t="s">
        <v>73</v>
      </c>
      <c r="Q11" s="22">
        <v>42522</v>
      </c>
      <c r="R11" s="21" t="s">
        <v>183</v>
      </c>
      <c r="S11" s="21" t="s">
        <v>159</v>
      </c>
      <c r="T11" s="21" t="s">
        <v>119</v>
      </c>
      <c r="U11" s="21" t="s">
        <v>213</v>
      </c>
      <c r="V11" s="18" t="s">
        <v>76</v>
      </c>
      <c r="W11" s="18" t="s">
        <v>77</v>
      </c>
      <c r="X11" s="18" t="s">
        <v>73</v>
      </c>
      <c r="Y11" s="18" t="s">
        <v>73</v>
      </c>
      <c r="Z11" s="18" t="s">
        <v>73</v>
      </c>
      <c r="AA11" s="21" t="s">
        <v>220</v>
      </c>
      <c r="AB11" s="18" t="s">
        <v>73</v>
      </c>
      <c r="AC11" s="18" t="s">
        <v>73</v>
      </c>
    </row>
    <row r="12" spans="1:29" s="6" customFormat="1" ht="123" customHeight="1">
      <c r="A12" s="21">
        <v>20</v>
      </c>
      <c r="B12" s="46" t="s">
        <v>225</v>
      </c>
      <c r="C12" s="21">
        <v>1</v>
      </c>
      <c r="D12" s="21" t="s">
        <v>90</v>
      </c>
      <c r="E12" s="21" t="s">
        <v>198</v>
      </c>
      <c r="F12" s="21" t="s">
        <v>73</v>
      </c>
      <c r="G12" s="21" t="s">
        <v>91</v>
      </c>
      <c r="H12" s="21" t="s">
        <v>73</v>
      </c>
      <c r="I12" s="21" t="s">
        <v>89</v>
      </c>
      <c r="J12" s="19">
        <v>1120000000</v>
      </c>
      <c r="K12" s="19">
        <f>J12*0.85</f>
        <v>952000000</v>
      </c>
      <c r="L12" s="19">
        <f>J12*0.15</f>
        <v>168000000</v>
      </c>
      <c r="M12" s="21" t="s">
        <v>75</v>
      </c>
      <c r="N12" s="22">
        <v>42370</v>
      </c>
      <c r="O12" s="22">
        <v>42370</v>
      </c>
      <c r="P12" s="21" t="s">
        <v>73</v>
      </c>
      <c r="Q12" s="22">
        <v>42552</v>
      </c>
      <c r="R12" s="21" t="s">
        <v>218</v>
      </c>
      <c r="S12" s="21" t="s">
        <v>159</v>
      </c>
      <c r="T12" s="21" t="s">
        <v>119</v>
      </c>
      <c r="U12" s="21" t="s">
        <v>214</v>
      </c>
      <c r="V12" s="18" t="s">
        <v>76</v>
      </c>
      <c r="W12" s="18" t="s">
        <v>77</v>
      </c>
      <c r="X12" s="18" t="s">
        <v>73</v>
      </c>
      <c r="Y12" s="18" t="s">
        <v>73</v>
      </c>
      <c r="Z12" s="18" t="s">
        <v>73</v>
      </c>
      <c r="AA12" s="21" t="s">
        <v>221</v>
      </c>
      <c r="AB12" s="18" t="s">
        <v>73</v>
      </c>
      <c r="AC12" s="18" t="s">
        <v>73</v>
      </c>
    </row>
    <row r="13" spans="1:29" s="6" customFormat="1" ht="292.5" customHeight="1">
      <c r="A13" s="21">
        <v>41</v>
      </c>
      <c r="B13" s="46" t="s">
        <v>226</v>
      </c>
      <c r="C13" s="21">
        <v>1</v>
      </c>
      <c r="D13" s="21" t="s">
        <v>90</v>
      </c>
      <c r="E13" s="21" t="s">
        <v>198</v>
      </c>
      <c r="F13" s="21" t="s">
        <v>73</v>
      </c>
      <c r="G13" s="21" t="s">
        <v>91</v>
      </c>
      <c r="H13" s="21" t="s">
        <v>73</v>
      </c>
      <c r="I13" s="21" t="s">
        <v>74</v>
      </c>
      <c r="J13" s="19">
        <f>6955941268*0.6</f>
        <v>4173564760.7999997</v>
      </c>
      <c r="K13" s="19">
        <f>5912550078*0.6</f>
        <v>3547530046.7999997</v>
      </c>
      <c r="L13" s="19">
        <f>1043391190*0.6</f>
        <v>626034714</v>
      </c>
      <c r="M13" s="21" t="s">
        <v>75</v>
      </c>
      <c r="N13" s="22">
        <v>42461</v>
      </c>
      <c r="O13" s="22">
        <v>42461</v>
      </c>
      <c r="P13" s="21" t="s">
        <v>73</v>
      </c>
      <c r="Q13" s="22">
        <v>43070</v>
      </c>
      <c r="R13" s="21" t="s">
        <v>216</v>
      </c>
      <c r="S13" s="21" t="s">
        <v>133</v>
      </c>
      <c r="T13" s="21" t="s">
        <v>141</v>
      </c>
      <c r="U13" s="21" t="s">
        <v>215</v>
      </c>
      <c r="V13" s="18" t="s">
        <v>76</v>
      </c>
      <c r="W13" s="18" t="s">
        <v>77</v>
      </c>
      <c r="X13" s="18" t="s">
        <v>73</v>
      </c>
      <c r="Y13" s="18" t="s">
        <v>73</v>
      </c>
      <c r="Z13" s="18" t="s">
        <v>73</v>
      </c>
      <c r="AA13" s="21" t="s">
        <v>221</v>
      </c>
      <c r="AB13" s="18" t="s">
        <v>73</v>
      </c>
      <c r="AC13" s="18" t="s">
        <v>73</v>
      </c>
    </row>
    <row r="14" spans="1:29" s="6" customFormat="1" ht="195.75" customHeight="1">
      <c r="A14" s="21">
        <v>42</v>
      </c>
      <c r="B14" s="46" t="s">
        <v>227</v>
      </c>
      <c r="C14" s="21">
        <v>1</v>
      </c>
      <c r="D14" s="21" t="s">
        <v>90</v>
      </c>
      <c r="E14" s="21" t="s">
        <v>198</v>
      </c>
      <c r="F14" s="21" t="s">
        <v>73</v>
      </c>
      <c r="G14" s="21" t="s">
        <v>91</v>
      </c>
      <c r="H14" s="21" t="s">
        <v>73</v>
      </c>
      <c r="I14" s="21" t="s">
        <v>74</v>
      </c>
      <c r="J14" s="19">
        <f>2981117700*0.6</f>
        <v>1788670620</v>
      </c>
      <c r="K14" s="19">
        <f>2533950045*0.6</f>
        <v>1520370027</v>
      </c>
      <c r="L14" s="19">
        <f>447167655*0.6</f>
        <v>268300593</v>
      </c>
      <c r="M14" s="21" t="s">
        <v>75</v>
      </c>
      <c r="N14" s="22">
        <v>42461</v>
      </c>
      <c r="O14" s="22">
        <v>42461</v>
      </c>
      <c r="P14" s="21" t="s">
        <v>73</v>
      </c>
      <c r="Q14" s="22">
        <v>43070</v>
      </c>
      <c r="R14" s="21" t="s">
        <v>217</v>
      </c>
      <c r="S14" s="21" t="s">
        <v>133</v>
      </c>
      <c r="T14" s="21" t="s">
        <v>142</v>
      </c>
      <c r="U14" s="21" t="s">
        <v>215</v>
      </c>
      <c r="V14" s="18" t="s">
        <v>76</v>
      </c>
      <c r="W14" s="18" t="s">
        <v>77</v>
      </c>
      <c r="X14" s="18" t="s">
        <v>73</v>
      </c>
      <c r="Y14" s="18" t="s">
        <v>73</v>
      </c>
      <c r="Z14" s="18" t="s">
        <v>73</v>
      </c>
      <c r="AA14" s="21" t="s">
        <v>221</v>
      </c>
      <c r="AB14" s="18" t="s">
        <v>73</v>
      </c>
      <c r="AC14" s="18" t="s">
        <v>73</v>
      </c>
    </row>
    <row r="15" spans="1:29" s="6" customFormat="1" ht="204">
      <c r="A15" s="21">
        <v>31</v>
      </c>
      <c r="B15" s="46" t="s">
        <v>228</v>
      </c>
      <c r="C15" s="21">
        <v>1</v>
      </c>
      <c r="D15" s="21" t="s">
        <v>101</v>
      </c>
      <c r="E15" s="21" t="s">
        <v>102</v>
      </c>
      <c r="F15" s="21" t="s">
        <v>73</v>
      </c>
      <c r="G15" s="21" t="s">
        <v>73</v>
      </c>
      <c r="H15" s="21" t="s">
        <v>73</v>
      </c>
      <c r="I15" s="21" t="s">
        <v>74</v>
      </c>
      <c r="J15" s="19">
        <v>1022861559.18</v>
      </c>
      <c r="K15" s="19">
        <f>J15/100*85</f>
        <v>869432325.3029999</v>
      </c>
      <c r="L15" s="19">
        <f>J15-K15</f>
        <v>153429233.8770001</v>
      </c>
      <c r="M15" s="21" t="s">
        <v>75</v>
      </c>
      <c r="N15" s="22">
        <v>42430</v>
      </c>
      <c r="O15" s="22">
        <v>42430</v>
      </c>
      <c r="P15" s="21" t="s">
        <v>73</v>
      </c>
      <c r="Q15" s="22">
        <v>43101</v>
      </c>
      <c r="R15" s="21" t="s">
        <v>161</v>
      </c>
      <c r="S15" s="21" t="s">
        <v>123</v>
      </c>
      <c r="T15" s="21" t="s">
        <v>199</v>
      </c>
      <c r="U15" s="21" t="s">
        <v>265</v>
      </c>
      <c r="V15" s="18" t="s">
        <v>76</v>
      </c>
      <c r="W15" s="18" t="s">
        <v>77</v>
      </c>
      <c r="X15" s="18" t="s">
        <v>73</v>
      </c>
      <c r="Y15" s="18" t="s">
        <v>73</v>
      </c>
      <c r="Z15" s="18" t="s">
        <v>73</v>
      </c>
      <c r="AA15" s="21" t="s">
        <v>154</v>
      </c>
      <c r="AB15" s="18" t="s">
        <v>73</v>
      </c>
      <c r="AC15" s="18" t="s">
        <v>73</v>
      </c>
    </row>
    <row r="16" spans="1:29" s="6" customFormat="1" ht="212.25" customHeight="1">
      <c r="A16" s="21">
        <v>51</v>
      </c>
      <c r="B16" s="46" t="s">
        <v>229</v>
      </c>
      <c r="C16" s="21">
        <v>1</v>
      </c>
      <c r="D16" s="21" t="s">
        <v>101</v>
      </c>
      <c r="E16" s="21" t="s">
        <v>102</v>
      </c>
      <c r="F16" s="21" t="s">
        <v>73</v>
      </c>
      <c r="G16" s="21" t="s">
        <v>73</v>
      </c>
      <c r="H16" s="21" t="s">
        <v>73</v>
      </c>
      <c r="I16" s="21" t="s">
        <v>74</v>
      </c>
      <c r="J16" s="19">
        <v>2094430811.65</v>
      </c>
      <c r="K16" s="19">
        <f>J16/100*85</f>
        <v>1780266189.9025002</v>
      </c>
      <c r="L16" s="19">
        <f>J16-K16</f>
        <v>314164621.74749994</v>
      </c>
      <c r="M16" s="21" t="s">
        <v>75</v>
      </c>
      <c r="N16" s="22">
        <v>42522</v>
      </c>
      <c r="O16" s="22">
        <v>42522</v>
      </c>
      <c r="P16" s="21" t="s">
        <v>73</v>
      </c>
      <c r="Q16" s="22">
        <v>43070</v>
      </c>
      <c r="R16" s="21" t="s">
        <v>203</v>
      </c>
      <c r="S16" s="21" t="s">
        <v>123</v>
      </c>
      <c r="T16" s="21" t="s">
        <v>124</v>
      </c>
      <c r="U16" s="21" t="s">
        <v>125</v>
      </c>
      <c r="V16" s="18" t="s">
        <v>76</v>
      </c>
      <c r="W16" s="18" t="s">
        <v>77</v>
      </c>
      <c r="X16" s="18" t="s">
        <v>73</v>
      </c>
      <c r="Y16" s="18" t="s">
        <v>73</v>
      </c>
      <c r="Z16" s="18" t="s">
        <v>73</v>
      </c>
      <c r="AA16" s="21" t="s">
        <v>154</v>
      </c>
      <c r="AB16" s="18" t="s">
        <v>73</v>
      </c>
      <c r="AC16" s="18" t="s">
        <v>73</v>
      </c>
    </row>
    <row r="17" spans="1:29" s="6" customFormat="1" ht="178.5">
      <c r="A17" s="46">
        <v>43</v>
      </c>
      <c r="B17" s="46" t="s">
        <v>208</v>
      </c>
      <c r="C17" s="46">
        <v>2</v>
      </c>
      <c r="D17" s="46" t="s">
        <v>95</v>
      </c>
      <c r="E17" s="47" t="s">
        <v>144</v>
      </c>
      <c r="F17" s="46" t="s">
        <v>73</v>
      </c>
      <c r="G17" s="46" t="s">
        <v>73</v>
      </c>
      <c r="H17" s="46" t="s">
        <v>73</v>
      </c>
      <c r="I17" s="46" t="s">
        <v>89</v>
      </c>
      <c r="J17" s="48">
        <f>K17+L17</f>
        <v>1529411764.7058823</v>
      </c>
      <c r="K17" s="48">
        <v>1300000000</v>
      </c>
      <c r="L17" s="48">
        <f>K17/85*15</f>
        <v>229411764.70588237</v>
      </c>
      <c r="M17" s="46" t="s">
        <v>75</v>
      </c>
      <c r="N17" s="49">
        <v>42491</v>
      </c>
      <c r="O17" s="49">
        <v>42491</v>
      </c>
      <c r="P17" s="46" t="s">
        <v>73</v>
      </c>
      <c r="Q17" s="49">
        <v>42705</v>
      </c>
      <c r="R17" s="46" t="s">
        <v>209</v>
      </c>
      <c r="S17" s="46" t="s">
        <v>163</v>
      </c>
      <c r="T17" s="46" t="s">
        <v>151</v>
      </c>
      <c r="U17" s="46" t="s">
        <v>210</v>
      </c>
      <c r="V17" s="50" t="s">
        <v>76</v>
      </c>
      <c r="W17" s="50" t="s">
        <v>77</v>
      </c>
      <c r="X17" s="50" t="s">
        <v>73</v>
      </c>
      <c r="Y17" s="50" t="s">
        <v>73</v>
      </c>
      <c r="Z17" s="50" t="s">
        <v>73</v>
      </c>
      <c r="AA17" s="47" t="s">
        <v>109</v>
      </c>
      <c r="AB17" s="50" t="s">
        <v>73</v>
      </c>
      <c r="AC17" s="50" t="s">
        <v>73</v>
      </c>
    </row>
    <row r="18" spans="1:29" s="6" customFormat="1" ht="127.5">
      <c r="A18" s="21">
        <v>47</v>
      </c>
      <c r="B18" s="21" t="s">
        <v>204</v>
      </c>
      <c r="C18" s="21">
        <v>2</v>
      </c>
      <c r="D18" s="21" t="s">
        <v>95</v>
      </c>
      <c r="E18" s="20" t="s">
        <v>144</v>
      </c>
      <c r="F18" s="21" t="s">
        <v>73</v>
      </c>
      <c r="G18" s="21" t="s">
        <v>73</v>
      </c>
      <c r="H18" s="21" t="s">
        <v>73</v>
      </c>
      <c r="I18" s="21" t="s">
        <v>89</v>
      </c>
      <c r="J18" s="19">
        <f aca="true" t="shared" si="0" ref="J18:J23">K18+L18</f>
        <v>47058823.52941176</v>
      </c>
      <c r="K18" s="19">
        <v>40000000</v>
      </c>
      <c r="L18" s="19">
        <f>K18/85*15</f>
        <v>7058823.529411765</v>
      </c>
      <c r="M18" s="21" t="s">
        <v>75</v>
      </c>
      <c r="N18" s="22">
        <v>42491</v>
      </c>
      <c r="O18" s="22" t="s">
        <v>97</v>
      </c>
      <c r="P18" s="21" t="s">
        <v>91</v>
      </c>
      <c r="Q18" s="22">
        <v>42614</v>
      </c>
      <c r="R18" s="20" t="s">
        <v>162</v>
      </c>
      <c r="S18" s="20" t="s">
        <v>163</v>
      </c>
      <c r="T18" s="21" t="s">
        <v>108</v>
      </c>
      <c r="U18" s="21" t="s">
        <v>164</v>
      </c>
      <c r="V18" s="18" t="s">
        <v>76</v>
      </c>
      <c r="W18" s="18" t="s">
        <v>77</v>
      </c>
      <c r="X18" s="18" t="s">
        <v>73</v>
      </c>
      <c r="Y18" s="18" t="s">
        <v>73</v>
      </c>
      <c r="Z18" s="18" t="s">
        <v>73</v>
      </c>
      <c r="AA18" s="21" t="s">
        <v>109</v>
      </c>
      <c r="AB18" s="18" t="s">
        <v>73</v>
      </c>
      <c r="AC18" s="18" t="s">
        <v>73</v>
      </c>
    </row>
    <row r="19" spans="1:29" s="6" customFormat="1" ht="145.5" customHeight="1">
      <c r="A19" s="21">
        <v>48</v>
      </c>
      <c r="B19" s="21" t="s">
        <v>205</v>
      </c>
      <c r="C19" s="21">
        <v>2</v>
      </c>
      <c r="D19" s="21" t="s">
        <v>95</v>
      </c>
      <c r="E19" s="20" t="s">
        <v>144</v>
      </c>
      <c r="F19" s="21" t="s">
        <v>73</v>
      </c>
      <c r="G19" s="21" t="s">
        <v>73</v>
      </c>
      <c r="H19" s="21" t="s">
        <v>73</v>
      </c>
      <c r="I19" s="21" t="s">
        <v>89</v>
      </c>
      <c r="J19" s="19">
        <f t="shared" si="0"/>
        <v>94117647.05882353</v>
      </c>
      <c r="K19" s="19">
        <v>80000000</v>
      </c>
      <c r="L19" s="19">
        <f>K19/85*15</f>
        <v>14117647.05882353</v>
      </c>
      <c r="M19" s="21" t="s">
        <v>75</v>
      </c>
      <c r="N19" s="22">
        <v>42491</v>
      </c>
      <c r="O19" s="22" t="s">
        <v>97</v>
      </c>
      <c r="P19" s="21" t="s">
        <v>91</v>
      </c>
      <c r="Q19" s="22">
        <v>42614</v>
      </c>
      <c r="R19" s="20" t="s">
        <v>162</v>
      </c>
      <c r="S19" s="20" t="s">
        <v>163</v>
      </c>
      <c r="T19" s="21" t="s">
        <v>112</v>
      </c>
      <c r="U19" s="21" t="s">
        <v>164</v>
      </c>
      <c r="V19" s="18" t="s">
        <v>76</v>
      </c>
      <c r="W19" s="18" t="s">
        <v>77</v>
      </c>
      <c r="X19" s="18" t="s">
        <v>73</v>
      </c>
      <c r="Y19" s="18" t="s">
        <v>73</v>
      </c>
      <c r="Z19" s="18" t="s">
        <v>73</v>
      </c>
      <c r="AA19" s="21" t="s">
        <v>109</v>
      </c>
      <c r="AB19" s="18" t="s">
        <v>73</v>
      </c>
      <c r="AC19" s="18" t="s">
        <v>73</v>
      </c>
    </row>
    <row r="20" spans="1:29" s="6" customFormat="1" ht="145.5" customHeight="1">
      <c r="A20" s="21">
        <v>28</v>
      </c>
      <c r="B20" s="21" t="s">
        <v>165</v>
      </c>
      <c r="C20" s="21">
        <v>2</v>
      </c>
      <c r="D20" s="21" t="s">
        <v>95</v>
      </c>
      <c r="E20" s="20" t="s">
        <v>144</v>
      </c>
      <c r="F20" s="21" t="s">
        <v>73</v>
      </c>
      <c r="G20" s="21" t="s">
        <v>73</v>
      </c>
      <c r="H20" s="21" t="s">
        <v>73</v>
      </c>
      <c r="I20" s="21" t="s">
        <v>89</v>
      </c>
      <c r="J20" s="19">
        <f t="shared" si="0"/>
        <v>617647058.8235295</v>
      </c>
      <c r="K20" s="19">
        <v>525000000</v>
      </c>
      <c r="L20" s="19">
        <f>K20/85*15</f>
        <v>92647058.82352942</v>
      </c>
      <c r="M20" s="21" t="s">
        <v>75</v>
      </c>
      <c r="N20" s="22">
        <v>42430</v>
      </c>
      <c r="O20" s="22">
        <v>42430</v>
      </c>
      <c r="P20" s="21" t="s">
        <v>91</v>
      </c>
      <c r="Q20" s="22">
        <v>42552</v>
      </c>
      <c r="R20" s="20" t="s">
        <v>167</v>
      </c>
      <c r="S20" s="20" t="s">
        <v>168</v>
      </c>
      <c r="T20" s="21" t="s">
        <v>108</v>
      </c>
      <c r="U20" s="21" t="s">
        <v>169</v>
      </c>
      <c r="V20" s="18" t="s">
        <v>76</v>
      </c>
      <c r="W20" s="18" t="s">
        <v>77</v>
      </c>
      <c r="X20" s="18" t="s">
        <v>73</v>
      </c>
      <c r="Y20" s="18" t="s">
        <v>73</v>
      </c>
      <c r="Z20" s="18" t="s">
        <v>73</v>
      </c>
      <c r="AA20" s="21" t="s">
        <v>109</v>
      </c>
      <c r="AB20" s="18" t="s">
        <v>73</v>
      </c>
      <c r="AC20" s="18" t="s">
        <v>73</v>
      </c>
    </row>
    <row r="21" spans="1:29" s="6" customFormat="1" ht="145.5" customHeight="1">
      <c r="A21" s="21">
        <v>29</v>
      </c>
      <c r="B21" s="21" t="s">
        <v>166</v>
      </c>
      <c r="C21" s="21">
        <v>2</v>
      </c>
      <c r="D21" s="21" t="s">
        <v>95</v>
      </c>
      <c r="E21" s="20" t="s">
        <v>144</v>
      </c>
      <c r="F21" s="21" t="s">
        <v>73</v>
      </c>
      <c r="G21" s="21" t="s">
        <v>73</v>
      </c>
      <c r="H21" s="21" t="s">
        <v>73</v>
      </c>
      <c r="I21" s="21" t="s">
        <v>89</v>
      </c>
      <c r="J21" s="19">
        <f t="shared" si="0"/>
        <v>1147058823.5294118</v>
      </c>
      <c r="K21" s="19">
        <v>975000000</v>
      </c>
      <c r="L21" s="19">
        <f>K21/85*15</f>
        <v>172058823.5294118</v>
      </c>
      <c r="M21" s="21" t="s">
        <v>75</v>
      </c>
      <c r="N21" s="22">
        <v>42430</v>
      </c>
      <c r="O21" s="22">
        <v>42430</v>
      </c>
      <c r="P21" s="21" t="s">
        <v>91</v>
      </c>
      <c r="Q21" s="22">
        <v>42552</v>
      </c>
      <c r="R21" s="20" t="s">
        <v>167</v>
      </c>
      <c r="S21" s="20" t="s">
        <v>168</v>
      </c>
      <c r="T21" s="21" t="s">
        <v>112</v>
      </c>
      <c r="U21" s="21" t="s">
        <v>169</v>
      </c>
      <c r="V21" s="18" t="s">
        <v>76</v>
      </c>
      <c r="W21" s="18" t="s">
        <v>77</v>
      </c>
      <c r="X21" s="18" t="s">
        <v>73</v>
      </c>
      <c r="Y21" s="18" t="s">
        <v>73</v>
      </c>
      <c r="Z21" s="18" t="s">
        <v>73</v>
      </c>
      <c r="AA21" s="21" t="s">
        <v>109</v>
      </c>
      <c r="AB21" s="18" t="s">
        <v>73</v>
      </c>
      <c r="AC21" s="18" t="s">
        <v>73</v>
      </c>
    </row>
    <row r="22" spans="1:29" s="6" customFormat="1" ht="126.75" customHeight="1">
      <c r="A22" s="21">
        <v>35</v>
      </c>
      <c r="B22" s="46" t="s">
        <v>230</v>
      </c>
      <c r="C22" s="21">
        <v>2</v>
      </c>
      <c r="D22" s="21" t="s">
        <v>95</v>
      </c>
      <c r="E22" s="20" t="s">
        <v>144</v>
      </c>
      <c r="F22" s="21" t="s">
        <v>73</v>
      </c>
      <c r="G22" s="21" t="s">
        <v>73</v>
      </c>
      <c r="H22" s="21" t="s">
        <v>73</v>
      </c>
      <c r="I22" s="21" t="s">
        <v>89</v>
      </c>
      <c r="J22" s="19">
        <f t="shared" si="0"/>
        <v>123529411.76470588</v>
      </c>
      <c r="K22" s="19">
        <v>105000000</v>
      </c>
      <c r="L22" s="19">
        <f>K22/85*15</f>
        <v>18529411.76470588</v>
      </c>
      <c r="M22" s="21" t="s">
        <v>75</v>
      </c>
      <c r="N22" s="22">
        <v>42461</v>
      </c>
      <c r="O22" s="22">
        <v>42461</v>
      </c>
      <c r="P22" s="21" t="s">
        <v>91</v>
      </c>
      <c r="Q22" s="22">
        <v>42644</v>
      </c>
      <c r="R22" s="20" t="s">
        <v>170</v>
      </c>
      <c r="S22" s="20" t="s">
        <v>163</v>
      </c>
      <c r="T22" s="21" t="s">
        <v>108</v>
      </c>
      <c r="U22" s="21" t="s">
        <v>164</v>
      </c>
      <c r="V22" s="18" t="s">
        <v>76</v>
      </c>
      <c r="W22" s="18" t="s">
        <v>77</v>
      </c>
      <c r="X22" s="18" t="s">
        <v>73</v>
      </c>
      <c r="Y22" s="18" t="s">
        <v>73</v>
      </c>
      <c r="Z22" s="18" t="s">
        <v>73</v>
      </c>
      <c r="AA22" s="21" t="s">
        <v>109</v>
      </c>
      <c r="AB22" s="18" t="s">
        <v>73</v>
      </c>
      <c r="AC22" s="18" t="s">
        <v>73</v>
      </c>
    </row>
    <row r="23" spans="1:29" s="6" customFormat="1" ht="119.25" customHeight="1">
      <c r="A23" s="21">
        <v>36</v>
      </c>
      <c r="B23" s="46" t="s">
        <v>231</v>
      </c>
      <c r="C23" s="21">
        <v>2</v>
      </c>
      <c r="D23" s="21" t="s">
        <v>95</v>
      </c>
      <c r="E23" s="20" t="s">
        <v>144</v>
      </c>
      <c r="F23" s="21" t="s">
        <v>73</v>
      </c>
      <c r="G23" s="21" t="s">
        <v>73</v>
      </c>
      <c r="H23" s="21" t="s">
        <v>73</v>
      </c>
      <c r="I23" s="21" t="s">
        <v>89</v>
      </c>
      <c r="J23" s="19">
        <f t="shared" si="0"/>
        <v>229411764.70588237</v>
      </c>
      <c r="K23" s="19">
        <v>195000000</v>
      </c>
      <c r="L23" s="19">
        <f>K23/85*15</f>
        <v>34411764.705882356</v>
      </c>
      <c r="M23" s="21" t="s">
        <v>75</v>
      </c>
      <c r="N23" s="22">
        <v>42461</v>
      </c>
      <c r="O23" s="22">
        <v>42461</v>
      </c>
      <c r="P23" s="21" t="s">
        <v>91</v>
      </c>
      <c r="Q23" s="22">
        <v>42644</v>
      </c>
      <c r="R23" s="20" t="s">
        <v>170</v>
      </c>
      <c r="S23" s="20" t="s">
        <v>163</v>
      </c>
      <c r="T23" s="21" t="s">
        <v>112</v>
      </c>
      <c r="U23" s="21" t="s">
        <v>164</v>
      </c>
      <c r="V23" s="18" t="s">
        <v>76</v>
      </c>
      <c r="W23" s="18" t="s">
        <v>77</v>
      </c>
      <c r="X23" s="18" t="s">
        <v>73</v>
      </c>
      <c r="Y23" s="18" t="s">
        <v>73</v>
      </c>
      <c r="Z23" s="18" t="s">
        <v>73</v>
      </c>
      <c r="AA23" s="21" t="s">
        <v>109</v>
      </c>
      <c r="AB23" s="18" t="s">
        <v>73</v>
      </c>
      <c r="AC23" s="18" t="s">
        <v>73</v>
      </c>
    </row>
    <row r="24" spans="1:29" s="6" customFormat="1" ht="140.25">
      <c r="A24" s="21">
        <v>52</v>
      </c>
      <c r="B24" s="46" t="s">
        <v>263</v>
      </c>
      <c r="C24" s="21">
        <v>2</v>
      </c>
      <c r="D24" s="21" t="s">
        <v>95</v>
      </c>
      <c r="E24" s="20" t="s">
        <v>144</v>
      </c>
      <c r="F24" s="21" t="s">
        <v>73</v>
      </c>
      <c r="G24" s="21" t="s">
        <v>73</v>
      </c>
      <c r="H24" s="21" t="s">
        <v>73</v>
      </c>
      <c r="I24" s="21" t="s">
        <v>74</v>
      </c>
      <c r="J24" s="19">
        <v>2210144113</v>
      </c>
      <c r="K24" s="19">
        <v>1878622496</v>
      </c>
      <c r="L24" s="19">
        <v>331521617</v>
      </c>
      <c r="M24" s="21" t="s">
        <v>75</v>
      </c>
      <c r="N24" s="22">
        <v>42522</v>
      </c>
      <c r="O24" s="22">
        <v>42522</v>
      </c>
      <c r="P24" s="21" t="s">
        <v>73</v>
      </c>
      <c r="Q24" s="22">
        <v>45078</v>
      </c>
      <c r="R24" s="20" t="s">
        <v>262</v>
      </c>
      <c r="S24" s="20" t="s">
        <v>107</v>
      </c>
      <c r="T24" s="21" t="s">
        <v>141</v>
      </c>
      <c r="U24" s="21" t="s">
        <v>164</v>
      </c>
      <c r="V24" s="18" t="s">
        <v>76</v>
      </c>
      <c r="W24" s="18" t="s">
        <v>77</v>
      </c>
      <c r="X24" s="18" t="s">
        <v>73</v>
      </c>
      <c r="Y24" s="18" t="s">
        <v>73</v>
      </c>
      <c r="Z24" s="18" t="s">
        <v>73</v>
      </c>
      <c r="AA24" s="21" t="s">
        <v>109</v>
      </c>
      <c r="AB24" s="18" t="s">
        <v>73</v>
      </c>
      <c r="AC24" s="18" t="s">
        <v>73</v>
      </c>
    </row>
    <row r="25" spans="1:29" s="6" customFormat="1" ht="140.25">
      <c r="A25" s="21">
        <v>53</v>
      </c>
      <c r="B25" s="46" t="s">
        <v>264</v>
      </c>
      <c r="C25" s="21">
        <v>2</v>
      </c>
      <c r="D25" s="21" t="s">
        <v>95</v>
      </c>
      <c r="E25" s="20" t="s">
        <v>144</v>
      </c>
      <c r="F25" s="21" t="s">
        <v>73</v>
      </c>
      <c r="G25" s="21" t="s">
        <v>73</v>
      </c>
      <c r="H25" s="21" t="s">
        <v>73</v>
      </c>
      <c r="I25" s="21" t="s">
        <v>74</v>
      </c>
      <c r="J25" s="19">
        <v>1694031609</v>
      </c>
      <c r="K25" s="19">
        <v>1439926868</v>
      </c>
      <c r="L25" s="19">
        <v>254104741</v>
      </c>
      <c r="M25" s="21" t="s">
        <v>75</v>
      </c>
      <c r="N25" s="22">
        <v>42522</v>
      </c>
      <c r="O25" s="22">
        <v>42522</v>
      </c>
      <c r="P25" s="21" t="s">
        <v>73</v>
      </c>
      <c r="Q25" s="22">
        <v>45078</v>
      </c>
      <c r="R25" s="20" t="s">
        <v>262</v>
      </c>
      <c r="S25" s="20" t="s">
        <v>107</v>
      </c>
      <c r="T25" s="21" t="s">
        <v>142</v>
      </c>
      <c r="U25" s="21" t="s">
        <v>164</v>
      </c>
      <c r="V25" s="18" t="s">
        <v>76</v>
      </c>
      <c r="W25" s="18" t="s">
        <v>77</v>
      </c>
      <c r="X25" s="18" t="s">
        <v>73</v>
      </c>
      <c r="Y25" s="18" t="s">
        <v>73</v>
      </c>
      <c r="Z25" s="18" t="s">
        <v>73</v>
      </c>
      <c r="AA25" s="21" t="s">
        <v>109</v>
      </c>
      <c r="AB25" s="18" t="s">
        <v>73</v>
      </c>
      <c r="AC25" s="18" t="s">
        <v>73</v>
      </c>
    </row>
    <row r="26" spans="1:29" s="6" customFormat="1" ht="114.75">
      <c r="A26" s="21">
        <v>57</v>
      </c>
      <c r="B26" s="21" t="s">
        <v>110</v>
      </c>
      <c r="C26" s="21">
        <v>2</v>
      </c>
      <c r="D26" s="21" t="s">
        <v>95</v>
      </c>
      <c r="E26" s="20" t="s">
        <v>96</v>
      </c>
      <c r="F26" s="21" t="s">
        <v>73</v>
      </c>
      <c r="G26" s="21" t="s">
        <v>73</v>
      </c>
      <c r="H26" s="21" t="s">
        <v>73</v>
      </c>
      <c r="I26" s="21" t="s">
        <v>89</v>
      </c>
      <c r="J26" s="19">
        <f>K26+L26</f>
        <v>117647058.82352942</v>
      </c>
      <c r="K26" s="19">
        <v>100000000</v>
      </c>
      <c r="L26" s="19">
        <f>K26/85*15</f>
        <v>17647058.823529415</v>
      </c>
      <c r="M26" s="21" t="s">
        <v>75</v>
      </c>
      <c r="N26" s="22">
        <v>42583</v>
      </c>
      <c r="O26" s="22">
        <v>42583</v>
      </c>
      <c r="P26" s="21" t="s">
        <v>73</v>
      </c>
      <c r="Q26" s="22">
        <v>42736</v>
      </c>
      <c r="R26" s="21" t="s">
        <v>111</v>
      </c>
      <c r="S26" s="21" t="s">
        <v>107</v>
      </c>
      <c r="T26" s="21" t="s">
        <v>112</v>
      </c>
      <c r="U26" s="21" t="s">
        <v>248</v>
      </c>
      <c r="V26" s="18" t="s">
        <v>76</v>
      </c>
      <c r="W26" s="18" t="s">
        <v>77</v>
      </c>
      <c r="X26" s="18" t="s">
        <v>73</v>
      </c>
      <c r="Y26" s="18" t="s">
        <v>73</v>
      </c>
      <c r="Z26" s="18" t="s">
        <v>73</v>
      </c>
      <c r="AA26" s="21" t="s">
        <v>109</v>
      </c>
      <c r="AB26" s="18" t="s">
        <v>73</v>
      </c>
      <c r="AC26" s="18" t="s">
        <v>73</v>
      </c>
    </row>
    <row r="27" spans="1:29" s="6" customFormat="1" ht="114.75">
      <c r="A27" s="21">
        <v>56</v>
      </c>
      <c r="B27" s="21" t="s">
        <v>105</v>
      </c>
      <c r="C27" s="21">
        <v>2</v>
      </c>
      <c r="D27" s="21" t="s">
        <v>95</v>
      </c>
      <c r="E27" s="20" t="s">
        <v>96</v>
      </c>
      <c r="F27" s="21" t="s">
        <v>73</v>
      </c>
      <c r="G27" s="21" t="s">
        <v>73</v>
      </c>
      <c r="H27" s="21" t="s">
        <v>73</v>
      </c>
      <c r="I27" s="21" t="s">
        <v>89</v>
      </c>
      <c r="J27" s="19">
        <f>K27+L27</f>
        <v>82352941.1764706</v>
      </c>
      <c r="K27" s="19">
        <v>70000000</v>
      </c>
      <c r="L27" s="19">
        <f>K27/85*15</f>
        <v>12352941.176470589</v>
      </c>
      <c r="M27" s="21" t="s">
        <v>75</v>
      </c>
      <c r="N27" s="22">
        <v>42583</v>
      </c>
      <c r="O27" s="22">
        <v>42583</v>
      </c>
      <c r="P27" s="21" t="s">
        <v>73</v>
      </c>
      <c r="Q27" s="22">
        <v>42736</v>
      </c>
      <c r="R27" s="21" t="s">
        <v>106</v>
      </c>
      <c r="S27" s="21" t="s">
        <v>107</v>
      </c>
      <c r="T27" s="21" t="s">
        <v>108</v>
      </c>
      <c r="U27" s="21" t="s">
        <v>248</v>
      </c>
      <c r="V27" s="18" t="s">
        <v>76</v>
      </c>
      <c r="W27" s="18" t="s">
        <v>77</v>
      </c>
      <c r="X27" s="18" t="s">
        <v>73</v>
      </c>
      <c r="Y27" s="18" t="s">
        <v>73</v>
      </c>
      <c r="Z27" s="18" t="s">
        <v>73</v>
      </c>
      <c r="AA27" s="21" t="s">
        <v>109</v>
      </c>
      <c r="AB27" s="18" t="s">
        <v>73</v>
      </c>
      <c r="AC27" s="18" t="s">
        <v>73</v>
      </c>
    </row>
    <row r="28" spans="1:29" s="6" customFormat="1" ht="106.5" customHeight="1">
      <c r="A28" s="21">
        <v>60</v>
      </c>
      <c r="B28" s="46" t="s">
        <v>232</v>
      </c>
      <c r="C28" s="21">
        <v>2</v>
      </c>
      <c r="D28" s="21" t="s">
        <v>95</v>
      </c>
      <c r="E28" s="20" t="s">
        <v>96</v>
      </c>
      <c r="F28" s="21" t="s">
        <v>73</v>
      </c>
      <c r="G28" s="21" t="s">
        <v>73</v>
      </c>
      <c r="H28" s="21" t="s">
        <v>73</v>
      </c>
      <c r="I28" s="21" t="s">
        <v>74</v>
      </c>
      <c r="J28" s="19">
        <v>198175935</v>
      </c>
      <c r="K28" s="19">
        <v>168449545</v>
      </c>
      <c r="L28" s="19">
        <v>29726390</v>
      </c>
      <c r="M28" s="21" t="s">
        <v>75</v>
      </c>
      <c r="N28" s="22">
        <v>42614</v>
      </c>
      <c r="O28" s="22">
        <v>42461</v>
      </c>
      <c r="P28" s="21" t="s">
        <v>73</v>
      </c>
      <c r="Q28" s="22">
        <v>45078</v>
      </c>
      <c r="R28" s="21" t="s">
        <v>105</v>
      </c>
      <c r="S28" s="21" t="s">
        <v>107</v>
      </c>
      <c r="T28" s="21" t="s">
        <v>141</v>
      </c>
      <c r="U28" s="21" t="s">
        <v>248</v>
      </c>
      <c r="V28" s="18" t="s">
        <v>76</v>
      </c>
      <c r="W28" s="18" t="s">
        <v>77</v>
      </c>
      <c r="X28" s="18" t="s">
        <v>73</v>
      </c>
      <c r="Y28" s="18" t="s">
        <v>73</v>
      </c>
      <c r="Z28" s="18" t="s">
        <v>73</v>
      </c>
      <c r="AA28" s="21" t="s">
        <v>109</v>
      </c>
      <c r="AB28" s="18" t="s">
        <v>73</v>
      </c>
      <c r="AC28" s="18" t="s">
        <v>73</v>
      </c>
    </row>
    <row r="29" spans="1:29" s="6" customFormat="1" ht="106.5" customHeight="1">
      <c r="A29" s="21">
        <v>61</v>
      </c>
      <c r="B29" s="46" t="s">
        <v>233</v>
      </c>
      <c r="C29" s="21">
        <v>2</v>
      </c>
      <c r="D29" s="21" t="s">
        <v>95</v>
      </c>
      <c r="E29" s="20" t="s">
        <v>96</v>
      </c>
      <c r="F29" s="21" t="s">
        <v>73</v>
      </c>
      <c r="G29" s="21" t="s">
        <v>73</v>
      </c>
      <c r="H29" s="21" t="s">
        <v>73</v>
      </c>
      <c r="I29" s="21" t="s">
        <v>74</v>
      </c>
      <c r="J29" s="19">
        <v>132117280</v>
      </c>
      <c r="K29" s="19">
        <v>112299688</v>
      </c>
      <c r="L29" s="19">
        <v>19817592</v>
      </c>
      <c r="M29" s="21" t="s">
        <v>75</v>
      </c>
      <c r="N29" s="22">
        <v>42614</v>
      </c>
      <c r="O29" s="22">
        <v>42461</v>
      </c>
      <c r="P29" s="21" t="s">
        <v>73</v>
      </c>
      <c r="Q29" s="22">
        <v>45078</v>
      </c>
      <c r="R29" s="21" t="s">
        <v>105</v>
      </c>
      <c r="S29" s="21" t="s">
        <v>107</v>
      </c>
      <c r="T29" s="21" t="s">
        <v>142</v>
      </c>
      <c r="U29" s="21" t="s">
        <v>248</v>
      </c>
      <c r="V29" s="18" t="s">
        <v>76</v>
      </c>
      <c r="W29" s="18" t="s">
        <v>77</v>
      </c>
      <c r="X29" s="18" t="s">
        <v>73</v>
      </c>
      <c r="Y29" s="18" t="s">
        <v>73</v>
      </c>
      <c r="Z29" s="18" t="s">
        <v>73</v>
      </c>
      <c r="AA29" s="21" t="s">
        <v>109</v>
      </c>
      <c r="AB29" s="18" t="s">
        <v>73</v>
      </c>
      <c r="AC29" s="18" t="s">
        <v>73</v>
      </c>
    </row>
    <row r="30" spans="1:29" s="6" customFormat="1" ht="153" customHeight="1">
      <c r="A30" s="21"/>
      <c r="B30" s="21" t="s">
        <v>118</v>
      </c>
      <c r="C30" s="21">
        <v>2</v>
      </c>
      <c r="D30" s="21" t="s">
        <v>95</v>
      </c>
      <c r="E30" s="20" t="s">
        <v>98</v>
      </c>
      <c r="F30" s="21" t="s">
        <v>73</v>
      </c>
      <c r="G30" s="21" t="s">
        <v>73</v>
      </c>
      <c r="H30" s="21" t="s">
        <v>73</v>
      </c>
      <c r="I30" s="21" t="s">
        <v>74</v>
      </c>
      <c r="J30" s="19">
        <v>4000000000</v>
      </c>
      <c r="K30" s="19">
        <v>3400000000</v>
      </c>
      <c r="L30" s="43">
        <v>600000000</v>
      </c>
      <c r="M30" s="21" t="s">
        <v>75</v>
      </c>
      <c r="N30" s="22">
        <v>42461</v>
      </c>
      <c r="O30" s="22">
        <v>42461</v>
      </c>
      <c r="P30" s="21" t="s">
        <v>91</v>
      </c>
      <c r="Q30" s="22">
        <v>42887</v>
      </c>
      <c r="R30" s="20" t="s">
        <v>118</v>
      </c>
      <c r="S30" s="44" t="s">
        <v>121</v>
      </c>
      <c r="T30" s="21" t="s">
        <v>119</v>
      </c>
      <c r="U30" s="21" t="s">
        <v>192</v>
      </c>
      <c r="V30" s="18" t="s">
        <v>76</v>
      </c>
      <c r="W30" s="18" t="s">
        <v>77</v>
      </c>
      <c r="X30" s="18" t="s">
        <v>73</v>
      </c>
      <c r="Y30" s="18" t="s">
        <v>73</v>
      </c>
      <c r="Z30" s="18" t="s">
        <v>73</v>
      </c>
      <c r="AA30" s="21" t="s">
        <v>81</v>
      </c>
      <c r="AB30" s="18" t="s">
        <v>73</v>
      </c>
      <c r="AC30" s="18" t="s">
        <v>73</v>
      </c>
    </row>
    <row r="31" spans="1:29" s="6" customFormat="1" ht="191.25" customHeight="1">
      <c r="A31" s="21">
        <v>44</v>
      </c>
      <c r="B31" s="21" t="s">
        <v>92</v>
      </c>
      <c r="C31" s="21">
        <v>2</v>
      </c>
      <c r="D31" s="21" t="s">
        <v>95</v>
      </c>
      <c r="E31" s="20" t="s">
        <v>98</v>
      </c>
      <c r="F31" s="21" t="s">
        <v>73</v>
      </c>
      <c r="G31" s="21" t="s">
        <v>73</v>
      </c>
      <c r="H31" s="21" t="s">
        <v>73</v>
      </c>
      <c r="I31" s="21" t="s">
        <v>74</v>
      </c>
      <c r="J31" s="19">
        <v>2000000000</v>
      </c>
      <c r="K31" s="19">
        <v>1700000000</v>
      </c>
      <c r="L31" s="19">
        <v>300000000</v>
      </c>
      <c r="M31" s="21" t="s">
        <v>75</v>
      </c>
      <c r="N31" s="22">
        <v>42491</v>
      </c>
      <c r="O31" s="22">
        <v>42491</v>
      </c>
      <c r="P31" s="21" t="s">
        <v>91</v>
      </c>
      <c r="Q31" s="22">
        <v>44136</v>
      </c>
      <c r="R31" s="21" t="s">
        <v>92</v>
      </c>
      <c r="S31" s="21" t="s">
        <v>122</v>
      </c>
      <c r="T31" s="21" t="s">
        <v>120</v>
      </c>
      <c r="U31" s="21" t="s">
        <v>219</v>
      </c>
      <c r="V31" s="18" t="s">
        <v>76</v>
      </c>
      <c r="W31" s="18" t="s">
        <v>77</v>
      </c>
      <c r="X31" s="18" t="s">
        <v>73</v>
      </c>
      <c r="Y31" s="18" t="s">
        <v>73</v>
      </c>
      <c r="Z31" s="18" t="s">
        <v>73</v>
      </c>
      <c r="AA31" s="21" t="s">
        <v>81</v>
      </c>
      <c r="AB31" s="18" t="s">
        <v>73</v>
      </c>
      <c r="AC31" s="18" t="s">
        <v>73</v>
      </c>
    </row>
    <row r="32" spans="1:29" s="6" customFormat="1" ht="116.25" customHeight="1">
      <c r="A32" s="21">
        <v>58</v>
      </c>
      <c r="B32" s="21" t="s">
        <v>234</v>
      </c>
      <c r="C32" s="21">
        <v>2</v>
      </c>
      <c r="D32" s="21" t="s">
        <v>93</v>
      </c>
      <c r="E32" s="20" t="s">
        <v>94</v>
      </c>
      <c r="F32" s="21" t="s">
        <v>73</v>
      </c>
      <c r="G32" s="21" t="s">
        <v>73</v>
      </c>
      <c r="H32" s="21" t="s">
        <v>73</v>
      </c>
      <c r="I32" s="21" t="s">
        <v>89</v>
      </c>
      <c r="J32" s="19">
        <f>K32+L32</f>
        <v>705882352.9411764</v>
      </c>
      <c r="K32" s="19">
        <v>600000000</v>
      </c>
      <c r="L32" s="19">
        <f>K32/85*15</f>
        <v>105882352.94117647</v>
      </c>
      <c r="M32" s="21" t="s">
        <v>75</v>
      </c>
      <c r="N32" s="22">
        <v>42583</v>
      </c>
      <c r="O32" s="22">
        <v>42583</v>
      </c>
      <c r="P32" s="21" t="s">
        <v>73</v>
      </c>
      <c r="Q32" s="22">
        <v>42736</v>
      </c>
      <c r="R32" s="21" t="s">
        <v>193</v>
      </c>
      <c r="S32" s="21" t="s">
        <v>171</v>
      </c>
      <c r="T32" s="21" t="s">
        <v>108</v>
      </c>
      <c r="U32" s="8" t="s">
        <v>172</v>
      </c>
      <c r="V32" s="18" t="s">
        <v>76</v>
      </c>
      <c r="W32" s="18" t="s">
        <v>77</v>
      </c>
      <c r="X32" s="18" t="s">
        <v>73</v>
      </c>
      <c r="Y32" s="18" t="s">
        <v>73</v>
      </c>
      <c r="Z32" s="18" t="s">
        <v>73</v>
      </c>
      <c r="AA32" s="21" t="s">
        <v>153</v>
      </c>
      <c r="AB32" s="18" t="s">
        <v>73</v>
      </c>
      <c r="AC32" s="18" t="s">
        <v>73</v>
      </c>
    </row>
    <row r="33" spans="1:29" s="6" customFormat="1" ht="114.75">
      <c r="A33" s="21">
        <v>59</v>
      </c>
      <c r="B33" s="21" t="s">
        <v>235</v>
      </c>
      <c r="C33" s="21">
        <v>2</v>
      </c>
      <c r="D33" s="21" t="s">
        <v>93</v>
      </c>
      <c r="E33" s="20" t="s">
        <v>94</v>
      </c>
      <c r="F33" s="21" t="s">
        <v>73</v>
      </c>
      <c r="G33" s="21" t="s">
        <v>73</v>
      </c>
      <c r="H33" s="21" t="s">
        <v>73</v>
      </c>
      <c r="I33" s="21" t="s">
        <v>89</v>
      </c>
      <c r="J33" s="19">
        <f>K33+L33</f>
        <v>1452941176.4705882</v>
      </c>
      <c r="K33" s="19">
        <v>1235000000</v>
      </c>
      <c r="L33" s="19">
        <f>K33/85*15</f>
        <v>217941176.4705882</v>
      </c>
      <c r="M33" s="21" t="s">
        <v>75</v>
      </c>
      <c r="N33" s="22">
        <v>42583</v>
      </c>
      <c r="O33" s="22">
        <v>42583</v>
      </c>
      <c r="P33" s="21" t="s">
        <v>73</v>
      </c>
      <c r="Q33" s="22">
        <v>42736</v>
      </c>
      <c r="R33" s="21" t="s">
        <v>194</v>
      </c>
      <c r="S33" s="21" t="s">
        <v>171</v>
      </c>
      <c r="T33" s="21" t="s">
        <v>112</v>
      </c>
      <c r="U33" s="8" t="s">
        <v>172</v>
      </c>
      <c r="V33" s="18" t="s">
        <v>76</v>
      </c>
      <c r="W33" s="18" t="s">
        <v>77</v>
      </c>
      <c r="X33" s="18" t="s">
        <v>73</v>
      </c>
      <c r="Y33" s="18" t="s">
        <v>73</v>
      </c>
      <c r="Z33" s="18" t="s">
        <v>73</v>
      </c>
      <c r="AA33" s="21" t="s">
        <v>153</v>
      </c>
      <c r="AB33" s="18" t="s">
        <v>73</v>
      </c>
      <c r="AC33" s="18" t="s">
        <v>73</v>
      </c>
    </row>
    <row r="34" spans="1:29" s="6" customFormat="1" ht="127.5">
      <c r="A34" s="21">
        <v>46</v>
      </c>
      <c r="B34" s="46" t="s">
        <v>237</v>
      </c>
      <c r="C34" s="21">
        <v>2</v>
      </c>
      <c r="D34" s="21" t="s">
        <v>93</v>
      </c>
      <c r="E34" s="20" t="s">
        <v>94</v>
      </c>
      <c r="F34" s="21" t="s">
        <v>73</v>
      </c>
      <c r="G34" s="21" t="s">
        <v>73</v>
      </c>
      <c r="H34" s="21" t="s">
        <v>73</v>
      </c>
      <c r="I34" s="21" t="s">
        <v>89</v>
      </c>
      <c r="J34" s="19">
        <f>K34+L34</f>
        <v>994117647.0588236</v>
      </c>
      <c r="K34" s="19">
        <v>845000000</v>
      </c>
      <c r="L34" s="19">
        <f>K34/85*15</f>
        <v>149117647.05882353</v>
      </c>
      <c r="M34" s="21" t="s">
        <v>75</v>
      </c>
      <c r="N34" s="22">
        <v>42491</v>
      </c>
      <c r="O34" s="22">
        <v>42491</v>
      </c>
      <c r="P34" s="21" t="s">
        <v>73</v>
      </c>
      <c r="Q34" s="22">
        <v>42644</v>
      </c>
      <c r="R34" s="21" t="s">
        <v>173</v>
      </c>
      <c r="S34" s="21" t="s">
        <v>174</v>
      </c>
      <c r="T34" s="21" t="s">
        <v>112</v>
      </c>
      <c r="U34" s="8" t="s">
        <v>175</v>
      </c>
      <c r="V34" s="18" t="s">
        <v>76</v>
      </c>
      <c r="W34" s="18" t="s">
        <v>77</v>
      </c>
      <c r="X34" s="18" t="s">
        <v>73</v>
      </c>
      <c r="Y34" s="18" t="s">
        <v>73</v>
      </c>
      <c r="Z34" s="18" t="s">
        <v>73</v>
      </c>
      <c r="AA34" s="21" t="s">
        <v>153</v>
      </c>
      <c r="AB34" s="18" t="s">
        <v>73</v>
      </c>
      <c r="AC34" s="18" t="s">
        <v>73</v>
      </c>
    </row>
    <row r="35" spans="1:29" s="6" customFormat="1" ht="127.5">
      <c r="A35" s="21">
        <v>45</v>
      </c>
      <c r="B35" s="46" t="s">
        <v>236</v>
      </c>
      <c r="C35" s="21">
        <v>2</v>
      </c>
      <c r="D35" s="21" t="s">
        <v>93</v>
      </c>
      <c r="E35" s="20" t="s">
        <v>94</v>
      </c>
      <c r="F35" s="21" t="s">
        <v>73</v>
      </c>
      <c r="G35" s="21" t="s">
        <v>73</v>
      </c>
      <c r="H35" s="21" t="s">
        <v>73</v>
      </c>
      <c r="I35" s="21" t="s">
        <v>89</v>
      </c>
      <c r="J35" s="19">
        <f>K35+L35</f>
        <v>547058823.5294118</v>
      </c>
      <c r="K35" s="19">
        <v>465000000</v>
      </c>
      <c r="L35" s="19">
        <f>K35/85*15</f>
        <v>82058823.52941176</v>
      </c>
      <c r="M35" s="21" t="s">
        <v>75</v>
      </c>
      <c r="N35" s="22">
        <v>42491</v>
      </c>
      <c r="O35" s="22">
        <v>42491</v>
      </c>
      <c r="P35" s="21" t="s">
        <v>73</v>
      </c>
      <c r="Q35" s="22">
        <v>42644</v>
      </c>
      <c r="R35" s="21" t="s">
        <v>195</v>
      </c>
      <c r="S35" s="21" t="s">
        <v>174</v>
      </c>
      <c r="T35" s="21" t="s">
        <v>108</v>
      </c>
      <c r="U35" s="8" t="s">
        <v>175</v>
      </c>
      <c r="V35" s="18" t="s">
        <v>76</v>
      </c>
      <c r="W35" s="18" t="s">
        <v>77</v>
      </c>
      <c r="X35" s="18" t="s">
        <v>73</v>
      </c>
      <c r="Y35" s="18" t="s">
        <v>73</v>
      </c>
      <c r="Z35" s="18" t="s">
        <v>73</v>
      </c>
      <c r="AA35" s="21" t="s">
        <v>153</v>
      </c>
      <c r="AB35" s="18" t="s">
        <v>73</v>
      </c>
      <c r="AC35" s="18" t="s">
        <v>73</v>
      </c>
    </row>
    <row r="36" spans="1:29" s="6" customFormat="1" ht="242.25">
      <c r="A36" s="21">
        <v>49</v>
      </c>
      <c r="B36" s="21" t="s">
        <v>260</v>
      </c>
      <c r="C36" s="21">
        <v>2</v>
      </c>
      <c r="D36" s="21" t="s">
        <v>93</v>
      </c>
      <c r="E36" s="20" t="s">
        <v>94</v>
      </c>
      <c r="F36" s="21" t="s">
        <v>73</v>
      </c>
      <c r="G36" s="21" t="s">
        <v>73</v>
      </c>
      <c r="H36" s="21" t="s">
        <v>73</v>
      </c>
      <c r="I36" s="21" t="s">
        <v>89</v>
      </c>
      <c r="J36" s="19">
        <f>K36+L36</f>
        <v>211764705.88235295</v>
      </c>
      <c r="K36" s="19">
        <v>180000000</v>
      </c>
      <c r="L36" s="19">
        <f>K36/85*15</f>
        <v>31764705.882352944</v>
      </c>
      <c r="M36" s="21" t="s">
        <v>75</v>
      </c>
      <c r="N36" s="22">
        <v>42522</v>
      </c>
      <c r="O36" s="22">
        <v>42522</v>
      </c>
      <c r="P36" s="21" t="s">
        <v>200</v>
      </c>
      <c r="Q36" s="22">
        <v>42675</v>
      </c>
      <c r="R36" s="21" t="s">
        <v>196</v>
      </c>
      <c r="S36" s="21" t="s">
        <v>177</v>
      </c>
      <c r="T36" s="21" t="s">
        <v>108</v>
      </c>
      <c r="U36" s="8" t="s">
        <v>175</v>
      </c>
      <c r="V36" s="18" t="s">
        <v>76</v>
      </c>
      <c r="W36" s="18" t="s">
        <v>77</v>
      </c>
      <c r="X36" s="18" t="s">
        <v>73</v>
      </c>
      <c r="Y36" s="18" t="s">
        <v>73</v>
      </c>
      <c r="Z36" s="18" t="s">
        <v>73</v>
      </c>
      <c r="AA36" s="21" t="s">
        <v>180</v>
      </c>
      <c r="AB36" s="18" t="s">
        <v>73</v>
      </c>
      <c r="AC36" s="18" t="s">
        <v>73</v>
      </c>
    </row>
    <row r="37" spans="1:29" s="6" customFormat="1" ht="242.25">
      <c r="A37" s="21">
        <v>50</v>
      </c>
      <c r="B37" s="21" t="s">
        <v>259</v>
      </c>
      <c r="C37" s="21">
        <v>2</v>
      </c>
      <c r="D37" s="21" t="s">
        <v>93</v>
      </c>
      <c r="E37" s="20" t="s">
        <v>94</v>
      </c>
      <c r="F37" s="21" t="s">
        <v>73</v>
      </c>
      <c r="G37" s="21" t="s">
        <v>73</v>
      </c>
      <c r="H37" s="21" t="s">
        <v>73</v>
      </c>
      <c r="I37" s="21" t="s">
        <v>89</v>
      </c>
      <c r="J37" s="19">
        <f>K37+L37</f>
        <v>381176470.58823526</v>
      </c>
      <c r="K37" s="19">
        <v>324000000</v>
      </c>
      <c r="L37" s="19">
        <f>K37/85*15</f>
        <v>57176470.58823529</v>
      </c>
      <c r="M37" s="21" t="s">
        <v>75</v>
      </c>
      <c r="N37" s="22">
        <v>42522</v>
      </c>
      <c r="O37" s="22">
        <v>42522</v>
      </c>
      <c r="P37" s="21" t="s">
        <v>73</v>
      </c>
      <c r="Q37" s="22">
        <v>42675</v>
      </c>
      <c r="R37" s="21" t="s">
        <v>176</v>
      </c>
      <c r="S37" s="21" t="s">
        <v>177</v>
      </c>
      <c r="T37" s="21" t="s">
        <v>112</v>
      </c>
      <c r="U37" s="8" t="s">
        <v>175</v>
      </c>
      <c r="V37" s="18" t="s">
        <v>76</v>
      </c>
      <c r="W37" s="18" t="s">
        <v>77</v>
      </c>
      <c r="X37" s="18" t="s">
        <v>73</v>
      </c>
      <c r="Y37" s="18" t="s">
        <v>73</v>
      </c>
      <c r="Z37" s="18" t="s">
        <v>73</v>
      </c>
      <c r="AA37" s="21" t="s">
        <v>153</v>
      </c>
      <c r="AB37" s="18" t="s">
        <v>73</v>
      </c>
      <c r="AC37" s="18" t="s">
        <v>73</v>
      </c>
    </row>
    <row r="38" spans="1:29" s="6" customFormat="1" ht="255">
      <c r="A38" s="21">
        <v>37</v>
      </c>
      <c r="B38" s="46" t="s">
        <v>240</v>
      </c>
      <c r="C38" s="21">
        <v>2</v>
      </c>
      <c r="D38" s="21" t="s">
        <v>93</v>
      </c>
      <c r="E38" s="20" t="s">
        <v>94</v>
      </c>
      <c r="F38" s="21" t="s">
        <v>73</v>
      </c>
      <c r="G38" s="21" t="s">
        <v>73</v>
      </c>
      <c r="H38" s="21" t="s">
        <v>73</v>
      </c>
      <c r="I38" s="21" t="s">
        <v>74</v>
      </c>
      <c r="J38" s="19">
        <v>1049396228.2132353</v>
      </c>
      <c r="K38" s="19">
        <v>891986793.98125</v>
      </c>
      <c r="L38" s="19">
        <v>157409434.23198527</v>
      </c>
      <c r="M38" s="21" t="s">
        <v>75</v>
      </c>
      <c r="N38" s="22">
        <v>42461</v>
      </c>
      <c r="O38" s="22">
        <v>42461</v>
      </c>
      <c r="P38" s="21" t="s">
        <v>73</v>
      </c>
      <c r="Q38" s="22">
        <v>45078</v>
      </c>
      <c r="R38" s="20" t="s">
        <v>184</v>
      </c>
      <c r="S38" s="20" t="s">
        <v>185</v>
      </c>
      <c r="T38" s="21" t="s">
        <v>141</v>
      </c>
      <c r="U38" s="21" t="s">
        <v>186</v>
      </c>
      <c r="V38" s="18" t="s">
        <v>76</v>
      </c>
      <c r="W38" s="18" t="s">
        <v>77</v>
      </c>
      <c r="X38" s="18" t="s">
        <v>73</v>
      </c>
      <c r="Y38" s="18" t="s">
        <v>73</v>
      </c>
      <c r="Z38" s="18" t="s">
        <v>73</v>
      </c>
      <c r="AA38" s="21" t="s">
        <v>187</v>
      </c>
      <c r="AB38" s="18" t="s">
        <v>73</v>
      </c>
      <c r="AC38" s="18" t="s">
        <v>73</v>
      </c>
    </row>
    <row r="39" spans="1:29" s="6" customFormat="1" ht="142.5" customHeight="1">
      <c r="A39" s="21">
        <v>38</v>
      </c>
      <c r="B39" s="46" t="s">
        <v>241</v>
      </c>
      <c r="C39" s="21">
        <v>2</v>
      </c>
      <c r="D39" s="21" t="s">
        <v>93</v>
      </c>
      <c r="E39" s="20" t="s">
        <v>94</v>
      </c>
      <c r="F39" s="21" t="s">
        <v>73</v>
      </c>
      <c r="G39" s="21" t="s">
        <v>73</v>
      </c>
      <c r="H39" s="21" t="s">
        <v>73</v>
      </c>
      <c r="I39" s="21" t="s">
        <v>74</v>
      </c>
      <c r="J39" s="19">
        <v>296200793.38235295</v>
      </c>
      <c r="K39" s="19">
        <v>251770674.375</v>
      </c>
      <c r="L39" s="19">
        <v>44430119.00735294</v>
      </c>
      <c r="M39" s="21" t="s">
        <v>75</v>
      </c>
      <c r="N39" s="22">
        <v>42461</v>
      </c>
      <c r="O39" s="22">
        <v>42461</v>
      </c>
      <c r="P39" s="21" t="s">
        <v>73</v>
      </c>
      <c r="Q39" s="22">
        <v>45078</v>
      </c>
      <c r="R39" s="20" t="s">
        <v>184</v>
      </c>
      <c r="S39" s="20" t="s">
        <v>185</v>
      </c>
      <c r="T39" s="21" t="s">
        <v>142</v>
      </c>
      <c r="U39" s="21" t="s">
        <v>186</v>
      </c>
      <c r="V39" s="18" t="s">
        <v>76</v>
      </c>
      <c r="W39" s="18" t="s">
        <v>77</v>
      </c>
      <c r="X39" s="18" t="s">
        <v>73</v>
      </c>
      <c r="Y39" s="18" t="s">
        <v>73</v>
      </c>
      <c r="Z39" s="18" t="s">
        <v>73</v>
      </c>
      <c r="AA39" s="21" t="s">
        <v>187</v>
      </c>
      <c r="AB39" s="18" t="s">
        <v>73</v>
      </c>
      <c r="AC39" s="18" t="s">
        <v>73</v>
      </c>
    </row>
    <row r="40" spans="1:29" s="6" customFormat="1" ht="267.75">
      <c r="A40" s="21">
        <v>62</v>
      </c>
      <c r="B40" s="21" t="s">
        <v>238</v>
      </c>
      <c r="C40" s="21">
        <v>2</v>
      </c>
      <c r="D40" s="21" t="s">
        <v>93</v>
      </c>
      <c r="E40" s="20" t="s">
        <v>94</v>
      </c>
      <c r="F40" s="21" t="s">
        <v>73</v>
      </c>
      <c r="G40" s="21" t="s">
        <v>73</v>
      </c>
      <c r="H40" s="21" t="s">
        <v>73</v>
      </c>
      <c r="I40" s="21" t="s">
        <v>74</v>
      </c>
      <c r="J40" s="19">
        <f>4197584913*0.75</f>
        <v>3148188684.75</v>
      </c>
      <c r="K40" s="19">
        <f>3567947176*0.75</f>
        <v>2675960382</v>
      </c>
      <c r="L40" s="19">
        <f>629637737*0.75</f>
        <v>472228302.75</v>
      </c>
      <c r="M40" s="21" t="s">
        <v>75</v>
      </c>
      <c r="N40" s="22">
        <v>42614</v>
      </c>
      <c r="O40" s="22">
        <v>42614</v>
      </c>
      <c r="P40" s="21" t="s">
        <v>73</v>
      </c>
      <c r="Q40" s="22">
        <v>45078</v>
      </c>
      <c r="R40" s="21" t="s">
        <v>188</v>
      </c>
      <c r="S40" s="21" t="s">
        <v>189</v>
      </c>
      <c r="T40" s="21" t="s">
        <v>141</v>
      </c>
      <c r="U40" s="8" t="s">
        <v>190</v>
      </c>
      <c r="V40" s="18" t="s">
        <v>76</v>
      </c>
      <c r="W40" s="18" t="s">
        <v>77</v>
      </c>
      <c r="X40" s="18" t="s">
        <v>73</v>
      </c>
      <c r="Y40" s="18" t="s">
        <v>73</v>
      </c>
      <c r="Z40" s="18" t="s">
        <v>73</v>
      </c>
      <c r="AA40" s="21" t="s">
        <v>153</v>
      </c>
      <c r="AB40" s="18" t="s">
        <v>73</v>
      </c>
      <c r="AC40" s="18" t="s">
        <v>73</v>
      </c>
    </row>
    <row r="41" spans="1:29" s="6" customFormat="1" ht="267.75">
      <c r="A41" s="21">
        <v>63</v>
      </c>
      <c r="B41" s="21" t="s">
        <v>239</v>
      </c>
      <c r="C41" s="21">
        <v>2</v>
      </c>
      <c r="D41" s="21" t="s">
        <v>93</v>
      </c>
      <c r="E41" s="20" t="s">
        <v>94</v>
      </c>
      <c r="F41" s="21" t="s">
        <v>73</v>
      </c>
      <c r="G41" s="21" t="s">
        <v>73</v>
      </c>
      <c r="H41" s="21" t="s">
        <v>73</v>
      </c>
      <c r="I41" s="21" t="s">
        <v>74</v>
      </c>
      <c r="J41" s="19">
        <f>1184803174*0.75</f>
        <v>888602380.5</v>
      </c>
      <c r="K41" s="19">
        <f>1007082698*0.75</f>
        <v>755312023.5</v>
      </c>
      <c r="L41" s="19">
        <f>177720476*0.75</f>
        <v>133290357</v>
      </c>
      <c r="M41" s="21" t="s">
        <v>75</v>
      </c>
      <c r="N41" s="22">
        <v>42614</v>
      </c>
      <c r="O41" s="22">
        <v>42614</v>
      </c>
      <c r="P41" s="21" t="s">
        <v>73</v>
      </c>
      <c r="Q41" s="22">
        <v>45078</v>
      </c>
      <c r="R41" s="21" t="s">
        <v>188</v>
      </c>
      <c r="S41" s="21" t="s">
        <v>189</v>
      </c>
      <c r="T41" s="21" t="s">
        <v>142</v>
      </c>
      <c r="U41" s="8" t="s">
        <v>191</v>
      </c>
      <c r="V41" s="18" t="s">
        <v>76</v>
      </c>
      <c r="W41" s="18" t="s">
        <v>77</v>
      </c>
      <c r="X41" s="18" t="s">
        <v>73</v>
      </c>
      <c r="Y41" s="18" t="s">
        <v>73</v>
      </c>
      <c r="Z41" s="18" t="s">
        <v>73</v>
      </c>
      <c r="AA41" s="21" t="s">
        <v>153</v>
      </c>
      <c r="AB41" s="18" t="s">
        <v>73</v>
      </c>
      <c r="AC41" s="18" t="s">
        <v>73</v>
      </c>
    </row>
    <row r="42" spans="1:29" s="6" customFormat="1" ht="135.75" customHeight="1">
      <c r="A42" s="21">
        <v>65</v>
      </c>
      <c r="B42" s="21" t="s">
        <v>99</v>
      </c>
      <c r="C42" s="21">
        <v>2</v>
      </c>
      <c r="D42" s="21" t="s">
        <v>103</v>
      </c>
      <c r="E42" s="20" t="s">
        <v>104</v>
      </c>
      <c r="F42" s="21" t="s">
        <v>73</v>
      </c>
      <c r="G42" s="21" t="s">
        <v>73</v>
      </c>
      <c r="H42" s="21" t="s">
        <v>73</v>
      </c>
      <c r="I42" s="21" t="s">
        <v>74</v>
      </c>
      <c r="J42" s="19">
        <v>6375000000</v>
      </c>
      <c r="K42" s="19">
        <v>2550000000</v>
      </c>
      <c r="L42" s="19">
        <v>3825000000</v>
      </c>
      <c r="M42" s="21" t="s">
        <v>75</v>
      </c>
      <c r="N42" s="22">
        <v>42705</v>
      </c>
      <c r="O42" s="22">
        <v>42705</v>
      </c>
      <c r="P42" s="21" t="s">
        <v>91</v>
      </c>
      <c r="Q42" s="22">
        <v>43070</v>
      </c>
      <c r="R42" s="21" t="s">
        <v>126</v>
      </c>
      <c r="S42" s="21" t="s">
        <v>127</v>
      </c>
      <c r="T42" s="21" t="s">
        <v>119</v>
      </c>
      <c r="U42" s="44" t="s">
        <v>128</v>
      </c>
      <c r="V42" s="18" t="s">
        <v>129</v>
      </c>
      <c r="W42" s="18" t="s">
        <v>130</v>
      </c>
      <c r="X42" s="18" t="s">
        <v>73</v>
      </c>
      <c r="Y42" s="18" t="s">
        <v>73</v>
      </c>
      <c r="Z42" s="18" t="s">
        <v>73</v>
      </c>
      <c r="AA42" s="21" t="s">
        <v>131</v>
      </c>
      <c r="AB42" s="18" t="s">
        <v>73</v>
      </c>
      <c r="AC42" s="18" t="s">
        <v>73</v>
      </c>
    </row>
    <row r="43" spans="1:29" s="6" customFormat="1" ht="179.25" customHeight="1">
      <c r="A43" s="21">
        <v>22</v>
      </c>
      <c r="B43" s="21" t="s">
        <v>242</v>
      </c>
      <c r="C43" s="21">
        <v>3</v>
      </c>
      <c r="D43" s="21" t="s">
        <v>86</v>
      </c>
      <c r="E43" s="21" t="s">
        <v>87</v>
      </c>
      <c r="F43" s="21" t="s">
        <v>73</v>
      </c>
      <c r="G43" s="21" t="s">
        <v>73</v>
      </c>
      <c r="H43" s="21" t="s">
        <v>73</v>
      </c>
      <c r="I43" s="21" t="s">
        <v>89</v>
      </c>
      <c r="J43" s="19">
        <f>K43+L43</f>
        <v>2488235294.117647</v>
      </c>
      <c r="K43" s="19">
        <v>2115000000</v>
      </c>
      <c r="L43" s="19">
        <f>K43/85*15</f>
        <v>373235294.11764705</v>
      </c>
      <c r="M43" s="21" t="s">
        <v>75</v>
      </c>
      <c r="N43" s="22">
        <v>42401</v>
      </c>
      <c r="O43" s="22">
        <v>42401</v>
      </c>
      <c r="P43" s="21" t="s">
        <v>73</v>
      </c>
      <c r="Q43" s="51" t="s">
        <v>249</v>
      </c>
      <c r="R43" s="21" t="s">
        <v>155</v>
      </c>
      <c r="S43" s="21" t="s">
        <v>158</v>
      </c>
      <c r="T43" s="21" t="s">
        <v>151</v>
      </c>
      <c r="U43" s="21" t="s">
        <v>156</v>
      </c>
      <c r="V43" s="18" t="s">
        <v>77</v>
      </c>
      <c r="W43" s="18" t="s">
        <v>77</v>
      </c>
      <c r="X43" s="18" t="s">
        <v>73</v>
      </c>
      <c r="Y43" s="18" t="s">
        <v>73</v>
      </c>
      <c r="Z43" s="18" t="s">
        <v>73</v>
      </c>
      <c r="AA43" s="21" t="s">
        <v>73</v>
      </c>
      <c r="AB43" s="18" t="s">
        <v>73</v>
      </c>
      <c r="AC43" s="18" t="s">
        <v>73</v>
      </c>
    </row>
    <row r="44" spans="1:29" s="6" customFormat="1" ht="140.25">
      <c r="A44" s="21">
        <v>55</v>
      </c>
      <c r="B44" s="21" t="s">
        <v>202</v>
      </c>
      <c r="C44" s="21">
        <v>3</v>
      </c>
      <c r="D44" s="21" t="s">
        <v>86</v>
      </c>
      <c r="E44" s="21" t="s">
        <v>87</v>
      </c>
      <c r="F44" s="21" t="s">
        <v>73</v>
      </c>
      <c r="G44" s="21" t="s">
        <v>73</v>
      </c>
      <c r="H44" s="21" t="s">
        <v>73</v>
      </c>
      <c r="I44" s="21" t="s">
        <v>89</v>
      </c>
      <c r="J44" s="19">
        <f>K44+L44</f>
        <v>1825706004.7058823</v>
      </c>
      <c r="K44" s="19">
        <v>1551850104</v>
      </c>
      <c r="L44" s="19">
        <f>K44/85*15</f>
        <v>273855900.7058824</v>
      </c>
      <c r="M44" s="21" t="s">
        <v>75</v>
      </c>
      <c r="N44" s="22">
        <v>42583</v>
      </c>
      <c r="O44" s="22">
        <v>42583</v>
      </c>
      <c r="P44" s="21" t="s">
        <v>73</v>
      </c>
      <c r="Q44" s="51" t="s">
        <v>250</v>
      </c>
      <c r="R44" s="20" t="s">
        <v>149</v>
      </c>
      <c r="S44" s="21" t="s">
        <v>150</v>
      </c>
      <c r="T44" s="21" t="s">
        <v>151</v>
      </c>
      <c r="U44" s="44" t="s">
        <v>152</v>
      </c>
      <c r="V44" s="18" t="s">
        <v>76</v>
      </c>
      <c r="W44" s="18" t="s">
        <v>77</v>
      </c>
      <c r="X44" s="18" t="s">
        <v>73</v>
      </c>
      <c r="Y44" s="18" t="s">
        <v>73</v>
      </c>
      <c r="Z44" s="18" t="s">
        <v>73</v>
      </c>
      <c r="AA44" s="21" t="s">
        <v>148</v>
      </c>
      <c r="AB44" s="18" t="s">
        <v>73</v>
      </c>
      <c r="AC44" s="18" t="s">
        <v>73</v>
      </c>
    </row>
    <row r="45" spans="1:29" s="6" customFormat="1" ht="76.5">
      <c r="A45" s="21">
        <v>23</v>
      </c>
      <c r="B45" s="21" t="s">
        <v>243</v>
      </c>
      <c r="C45" s="21">
        <v>3</v>
      </c>
      <c r="D45" s="21" t="s">
        <v>86</v>
      </c>
      <c r="E45" s="21" t="s">
        <v>87</v>
      </c>
      <c r="F45" s="21" t="s">
        <v>73</v>
      </c>
      <c r="G45" s="21" t="s">
        <v>73</v>
      </c>
      <c r="H45" s="21" t="s">
        <v>73</v>
      </c>
      <c r="I45" s="21" t="s">
        <v>74</v>
      </c>
      <c r="J45" s="19">
        <f>K45+L45</f>
        <v>1100000000</v>
      </c>
      <c r="K45" s="19">
        <v>935000000</v>
      </c>
      <c r="L45" s="19">
        <f>K45/85*15</f>
        <v>165000000</v>
      </c>
      <c r="M45" s="21" t="s">
        <v>75</v>
      </c>
      <c r="N45" s="22">
        <v>42401</v>
      </c>
      <c r="O45" s="22">
        <v>42401</v>
      </c>
      <c r="P45" s="21" t="s">
        <v>73</v>
      </c>
      <c r="Q45" s="22">
        <v>43070</v>
      </c>
      <c r="R45" s="21" t="s">
        <v>155</v>
      </c>
      <c r="S45" s="21" t="s">
        <v>158</v>
      </c>
      <c r="T45" s="21" t="s">
        <v>151</v>
      </c>
      <c r="U45" s="21" t="s">
        <v>157</v>
      </c>
      <c r="V45" s="18" t="s">
        <v>77</v>
      </c>
      <c r="W45" s="18" t="s">
        <v>77</v>
      </c>
      <c r="X45" s="18" t="s">
        <v>73</v>
      </c>
      <c r="Y45" s="18" t="s">
        <v>73</v>
      </c>
      <c r="Z45" s="18" t="s">
        <v>73</v>
      </c>
      <c r="AA45" s="21" t="s">
        <v>73</v>
      </c>
      <c r="AB45" s="18" t="s">
        <v>73</v>
      </c>
      <c r="AC45" s="18" t="s">
        <v>73</v>
      </c>
    </row>
    <row r="46" spans="1:29" s="6" customFormat="1" ht="267.75">
      <c r="A46" s="21">
        <v>32</v>
      </c>
      <c r="B46" s="46" t="s">
        <v>244</v>
      </c>
      <c r="C46" s="21">
        <v>3</v>
      </c>
      <c r="D46" s="21" t="s">
        <v>86</v>
      </c>
      <c r="E46" s="21" t="s">
        <v>87</v>
      </c>
      <c r="F46" s="21" t="s">
        <v>73</v>
      </c>
      <c r="G46" s="21" t="s">
        <v>73</v>
      </c>
      <c r="H46" s="21" t="s">
        <v>73</v>
      </c>
      <c r="I46" s="21" t="s">
        <v>74</v>
      </c>
      <c r="J46" s="19">
        <v>2889390998</v>
      </c>
      <c r="K46" s="19">
        <v>2455982348</v>
      </c>
      <c r="L46" s="19">
        <f>K46/85*15</f>
        <v>433408649.64705884</v>
      </c>
      <c r="M46" s="21" t="s">
        <v>75</v>
      </c>
      <c r="N46" s="22">
        <v>42430</v>
      </c>
      <c r="O46" s="22">
        <v>42430</v>
      </c>
      <c r="P46" s="21" t="s">
        <v>73</v>
      </c>
      <c r="Q46" s="22">
        <v>45078</v>
      </c>
      <c r="R46" s="21" t="s">
        <v>181</v>
      </c>
      <c r="S46" s="21" t="s">
        <v>207</v>
      </c>
      <c r="T46" s="21" t="s">
        <v>141</v>
      </c>
      <c r="U46" s="44" t="s">
        <v>182</v>
      </c>
      <c r="V46" s="18" t="s">
        <v>76</v>
      </c>
      <c r="W46" s="18" t="s">
        <v>77</v>
      </c>
      <c r="X46" s="18" t="s">
        <v>73</v>
      </c>
      <c r="Y46" s="18" t="s">
        <v>73</v>
      </c>
      <c r="Z46" s="18" t="s">
        <v>73</v>
      </c>
      <c r="AA46" s="21" t="s">
        <v>148</v>
      </c>
      <c r="AB46" s="18" t="s">
        <v>73</v>
      </c>
      <c r="AC46" s="18" t="s">
        <v>73</v>
      </c>
    </row>
    <row r="47" spans="1:29" s="6" customFormat="1" ht="267.75">
      <c r="A47" s="21">
        <v>33</v>
      </c>
      <c r="B47" s="46" t="s">
        <v>245</v>
      </c>
      <c r="C47" s="21">
        <v>3</v>
      </c>
      <c r="D47" s="21" t="s">
        <v>86</v>
      </c>
      <c r="E47" s="21" t="s">
        <v>87</v>
      </c>
      <c r="F47" s="21" t="s">
        <v>73</v>
      </c>
      <c r="G47" s="21" t="s">
        <v>73</v>
      </c>
      <c r="H47" s="21" t="s">
        <v>73</v>
      </c>
      <c r="I47" s="21" t="s">
        <v>74</v>
      </c>
      <c r="J47" s="19">
        <v>1926260665</v>
      </c>
      <c r="K47" s="19">
        <v>1637321565</v>
      </c>
      <c r="L47" s="19">
        <f>K47/85*15</f>
        <v>288939099.7058823</v>
      </c>
      <c r="M47" s="21" t="s">
        <v>75</v>
      </c>
      <c r="N47" s="22">
        <v>42430</v>
      </c>
      <c r="O47" s="22">
        <v>42430</v>
      </c>
      <c r="P47" s="21" t="s">
        <v>73</v>
      </c>
      <c r="Q47" s="22">
        <v>45078</v>
      </c>
      <c r="R47" s="21" t="s">
        <v>181</v>
      </c>
      <c r="S47" s="21" t="s">
        <v>207</v>
      </c>
      <c r="T47" s="21" t="s">
        <v>142</v>
      </c>
      <c r="U47" s="44" t="s">
        <v>182</v>
      </c>
      <c r="V47" s="18" t="s">
        <v>76</v>
      </c>
      <c r="W47" s="18" t="s">
        <v>77</v>
      </c>
      <c r="X47" s="18" t="s">
        <v>73</v>
      </c>
      <c r="Y47" s="18" t="s">
        <v>73</v>
      </c>
      <c r="Z47" s="18" t="s">
        <v>73</v>
      </c>
      <c r="AA47" s="21" t="s">
        <v>148</v>
      </c>
      <c r="AB47" s="18" t="s">
        <v>73</v>
      </c>
      <c r="AC47" s="18" t="s">
        <v>73</v>
      </c>
    </row>
    <row r="48" spans="1:29" s="6" customFormat="1" ht="114.75">
      <c r="A48" s="21">
        <v>24</v>
      </c>
      <c r="B48" s="21" t="s">
        <v>178</v>
      </c>
      <c r="C48" s="21">
        <v>3</v>
      </c>
      <c r="D48" s="21" t="s">
        <v>85</v>
      </c>
      <c r="E48" s="20" t="s">
        <v>78</v>
      </c>
      <c r="F48" s="21" t="s">
        <v>73</v>
      </c>
      <c r="G48" s="21" t="s">
        <v>73</v>
      </c>
      <c r="H48" s="21" t="s">
        <v>73</v>
      </c>
      <c r="I48" s="21" t="s">
        <v>74</v>
      </c>
      <c r="J48" s="19">
        <f>K48+L48</f>
        <v>1764705882.352941</v>
      </c>
      <c r="K48" s="19">
        <v>1500000000</v>
      </c>
      <c r="L48" s="19">
        <f>K48/85*15</f>
        <v>264705882.35294116</v>
      </c>
      <c r="M48" s="21" t="s">
        <v>75</v>
      </c>
      <c r="N48" s="22">
        <v>42401</v>
      </c>
      <c r="O48" s="22">
        <v>42401</v>
      </c>
      <c r="P48" s="21" t="s">
        <v>73</v>
      </c>
      <c r="Q48" s="22">
        <v>42767</v>
      </c>
      <c r="R48" s="21" t="s">
        <v>253</v>
      </c>
      <c r="S48" s="21" t="s">
        <v>146</v>
      </c>
      <c r="T48" s="21" t="s">
        <v>145</v>
      </c>
      <c r="U48" s="44" t="s">
        <v>254</v>
      </c>
      <c r="V48" s="18" t="s">
        <v>76</v>
      </c>
      <c r="W48" s="18" t="s">
        <v>77</v>
      </c>
      <c r="X48" s="18" t="s">
        <v>73</v>
      </c>
      <c r="Y48" s="18" t="s">
        <v>73</v>
      </c>
      <c r="Z48" s="18" t="s">
        <v>73</v>
      </c>
      <c r="AA48" s="21" t="s">
        <v>81</v>
      </c>
      <c r="AB48" s="18" t="s">
        <v>73</v>
      </c>
      <c r="AC48" s="18" t="s">
        <v>73</v>
      </c>
    </row>
    <row r="49" spans="1:29" s="6" customFormat="1" ht="165.75" customHeight="1">
      <c r="A49" s="21">
        <v>30</v>
      </c>
      <c r="B49" s="21" t="s">
        <v>246</v>
      </c>
      <c r="C49" s="21">
        <v>3</v>
      </c>
      <c r="D49" s="21" t="s">
        <v>85</v>
      </c>
      <c r="E49" s="20" t="s">
        <v>78</v>
      </c>
      <c r="F49" s="21" t="s">
        <v>73</v>
      </c>
      <c r="G49" s="21" t="s">
        <v>73</v>
      </c>
      <c r="H49" s="21" t="s">
        <v>73</v>
      </c>
      <c r="I49" s="21" t="s">
        <v>74</v>
      </c>
      <c r="J49" s="19">
        <f>K49+L49</f>
        <v>2941176470.5882354</v>
      </c>
      <c r="K49" s="19">
        <v>2500000000</v>
      </c>
      <c r="L49" s="19">
        <f>K49/85*15</f>
        <v>441176470.58823526</v>
      </c>
      <c r="M49" s="21" t="s">
        <v>75</v>
      </c>
      <c r="N49" s="22">
        <v>42430</v>
      </c>
      <c r="O49" s="22">
        <v>42430</v>
      </c>
      <c r="P49" s="21" t="s">
        <v>73</v>
      </c>
      <c r="Q49" s="22">
        <v>42795</v>
      </c>
      <c r="R49" s="20" t="s">
        <v>252</v>
      </c>
      <c r="S49" s="21" t="s">
        <v>146</v>
      </c>
      <c r="T49" s="21" t="s">
        <v>145</v>
      </c>
      <c r="U49" s="21" t="s">
        <v>147</v>
      </c>
      <c r="V49" s="18" t="s">
        <v>76</v>
      </c>
      <c r="W49" s="18" t="s">
        <v>77</v>
      </c>
      <c r="X49" s="18" t="s">
        <v>73</v>
      </c>
      <c r="Y49" s="18" t="s">
        <v>73</v>
      </c>
      <c r="Z49" s="18" t="s">
        <v>73</v>
      </c>
      <c r="AA49" s="21" t="s">
        <v>81</v>
      </c>
      <c r="AB49" s="18" t="s">
        <v>73</v>
      </c>
      <c r="AC49" s="18" t="s">
        <v>73</v>
      </c>
    </row>
    <row r="50" spans="1:29" s="6" customFormat="1" ht="165.75" customHeight="1">
      <c r="A50" s="21">
        <v>40</v>
      </c>
      <c r="B50" s="21" t="s">
        <v>255</v>
      </c>
      <c r="C50" s="21">
        <v>3</v>
      </c>
      <c r="D50" s="21" t="s">
        <v>85</v>
      </c>
      <c r="E50" s="20" t="s">
        <v>78</v>
      </c>
      <c r="F50" s="21" t="s">
        <v>73</v>
      </c>
      <c r="G50" s="21" t="s">
        <v>73</v>
      </c>
      <c r="H50" s="21" t="s">
        <v>73</v>
      </c>
      <c r="I50" s="21" t="s">
        <v>74</v>
      </c>
      <c r="J50" s="19">
        <f>K50+L50</f>
        <v>882352941.1764705</v>
      </c>
      <c r="K50" s="19">
        <v>750000000</v>
      </c>
      <c r="L50" s="19">
        <f>K50/85*15</f>
        <v>132352941.17647058</v>
      </c>
      <c r="M50" s="21" t="s">
        <v>75</v>
      </c>
      <c r="N50" s="22">
        <v>42461</v>
      </c>
      <c r="O50" s="22">
        <v>42461</v>
      </c>
      <c r="P50" s="21" t="s">
        <v>73</v>
      </c>
      <c r="Q50" s="22">
        <v>42826</v>
      </c>
      <c r="R50" s="20" t="s">
        <v>256</v>
      </c>
      <c r="S50" s="21" t="s">
        <v>146</v>
      </c>
      <c r="T50" s="21" t="s">
        <v>257</v>
      </c>
      <c r="U50" s="21" t="s">
        <v>258</v>
      </c>
      <c r="V50" s="18" t="s">
        <v>76</v>
      </c>
      <c r="W50" s="18" t="s">
        <v>77</v>
      </c>
      <c r="X50" s="18" t="s">
        <v>73</v>
      </c>
      <c r="Y50" s="18" t="s">
        <v>73</v>
      </c>
      <c r="Z50" s="18" t="s">
        <v>73</v>
      </c>
      <c r="AA50" s="21" t="s">
        <v>81</v>
      </c>
      <c r="AB50" s="18" t="s">
        <v>73</v>
      </c>
      <c r="AC50" s="18" t="s">
        <v>73</v>
      </c>
    </row>
    <row r="51" spans="1:29" s="6" customFormat="1" ht="212.25" customHeight="1">
      <c r="A51" s="21">
        <v>34</v>
      </c>
      <c r="B51" s="46" t="s">
        <v>247</v>
      </c>
      <c r="C51" s="21">
        <v>4</v>
      </c>
      <c r="D51" s="21" t="s">
        <v>113</v>
      </c>
      <c r="E51" s="45" t="s">
        <v>114</v>
      </c>
      <c r="F51" s="21" t="s">
        <v>73</v>
      </c>
      <c r="G51" s="21" t="s">
        <v>73</v>
      </c>
      <c r="H51" s="21" t="s">
        <v>73</v>
      </c>
      <c r="I51" s="21" t="s">
        <v>74</v>
      </c>
      <c r="J51" s="19">
        <f>K51+L51</f>
        <v>3684210526.3157897</v>
      </c>
      <c r="K51" s="19">
        <v>3500000000</v>
      </c>
      <c r="L51" s="19">
        <f>K51/95*5</f>
        <v>184210526.3157895</v>
      </c>
      <c r="M51" s="21" t="s">
        <v>75</v>
      </c>
      <c r="N51" s="22">
        <v>42461</v>
      </c>
      <c r="O51" s="22">
        <v>42461</v>
      </c>
      <c r="P51" s="21" t="s">
        <v>73</v>
      </c>
      <c r="Q51" s="22">
        <v>45078</v>
      </c>
      <c r="R51" s="21" t="s">
        <v>211</v>
      </c>
      <c r="S51" s="21" t="s">
        <v>115</v>
      </c>
      <c r="T51" s="21" t="s">
        <v>116</v>
      </c>
      <c r="U51" s="44" t="s">
        <v>117</v>
      </c>
      <c r="V51" s="18" t="s">
        <v>76</v>
      </c>
      <c r="W51" s="18" t="s">
        <v>77</v>
      </c>
      <c r="X51" s="18" t="s">
        <v>73</v>
      </c>
      <c r="Y51" s="18" t="s">
        <v>73</v>
      </c>
      <c r="Z51" s="18" t="s">
        <v>73</v>
      </c>
      <c r="AA51" s="21" t="s">
        <v>201</v>
      </c>
      <c r="AB51" s="18" t="s">
        <v>73</v>
      </c>
      <c r="AC51" s="18" t="s">
        <v>73</v>
      </c>
    </row>
    <row r="52" spans="1:29" s="6" customFormat="1" ht="167.25" customHeight="1">
      <c r="A52" s="21">
        <v>54</v>
      </c>
      <c r="B52" s="46" t="s">
        <v>266</v>
      </c>
      <c r="C52" s="21">
        <v>4</v>
      </c>
      <c r="D52" s="21" t="s">
        <v>113</v>
      </c>
      <c r="E52" s="45" t="s">
        <v>114</v>
      </c>
      <c r="F52" s="21" t="s">
        <v>73</v>
      </c>
      <c r="G52" s="21" t="s">
        <v>73</v>
      </c>
      <c r="H52" s="21" t="s">
        <v>73</v>
      </c>
      <c r="I52" s="21" t="s">
        <v>74</v>
      </c>
      <c r="J52" s="19">
        <f>K52+L52</f>
        <v>4210526315.7894735</v>
      </c>
      <c r="K52" s="19">
        <v>4000000000</v>
      </c>
      <c r="L52" s="19">
        <f>K52/95*5</f>
        <v>210526315.78947368</v>
      </c>
      <c r="M52" s="21" t="s">
        <v>75</v>
      </c>
      <c r="N52" s="22">
        <v>42552</v>
      </c>
      <c r="O52" s="22">
        <v>42552</v>
      </c>
      <c r="P52" s="21" t="s">
        <v>73</v>
      </c>
      <c r="Q52" s="22">
        <v>45078</v>
      </c>
      <c r="R52" s="21" t="s">
        <v>222</v>
      </c>
      <c r="S52" s="21" t="s">
        <v>115</v>
      </c>
      <c r="T52" s="21" t="s">
        <v>116</v>
      </c>
      <c r="U52" s="44" t="s">
        <v>117</v>
      </c>
      <c r="V52" s="18" t="s">
        <v>76</v>
      </c>
      <c r="W52" s="18" t="s">
        <v>77</v>
      </c>
      <c r="X52" s="18" t="s">
        <v>73</v>
      </c>
      <c r="Y52" s="18" t="s">
        <v>73</v>
      </c>
      <c r="Z52" s="18" t="s">
        <v>73</v>
      </c>
      <c r="AA52" s="21" t="s">
        <v>179</v>
      </c>
      <c r="AB52" s="18" t="s">
        <v>73</v>
      </c>
      <c r="AC52" s="18" t="s">
        <v>73</v>
      </c>
    </row>
    <row r="53" spans="1:29" s="2" customFormat="1" ht="14.25">
      <c r="A53" s="23"/>
      <c r="B53" s="23"/>
      <c r="C53" s="23"/>
      <c r="D53" s="23"/>
      <c r="E53" s="24"/>
      <c r="F53" s="23"/>
      <c r="G53" s="23"/>
      <c r="H53" s="23"/>
      <c r="I53" s="23"/>
      <c r="J53" s="25"/>
      <c r="K53" s="23"/>
      <c r="L53" s="25"/>
      <c r="M53" s="23"/>
      <c r="N53" s="26"/>
      <c r="O53" s="26"/>
      <c r="P53" s="23"/>
      <c r="Q53" s="26"/>
      <c r="R53" s="23"/>
      <c r="S53" s="23"/>
      <c r="T53" s="23"/>
      <c r="U53" s="27"/>
      <c r="V53" s="28"/>
      <c r="W53" s="28"/>
      <c r="X53" s="28"/>
      <c r="Y53" s="29"/>
      <c r="Z53" s="29"/>
      <c r="AA53" s="30"/>
      <c r="AB53" s="29"/>
      <c r="AC53" s="29"/>
    </row>
    <row r="54" spans="1:29" s="2" customFormat="1"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29"/>
      <c r="Z54" s="29"/>
      <c r="AA54" s="30"/>
      <c r="AB54" s="29"/>
      <c r="AC54" s="29"/>
    </row>
    <row r="55" spans="1:29" s="2" customFormat="1" ht="12.75" customHeight="1">
      <c r="A55" s="74" t="s">
        <v>79</v>
      </c>
      <c r="B55" s="74"/>
      <c r="C55" s="74"/>
      <c r="D55" s="74"/>
      <c r="E55" s="74"/>
      <c r="F55" s="74"/>
      <c r="G55" s="74"/>
      <c r="H55" s="74"/>
      <c r="I55" s="74"/>
      <c r="J55" s="74"/>
      <c r="K55" s="74"/>
      <c r="L55" s="74"/>
      <c r="M55" s="74"/>
      <c r="N55" s="74"/>
      <c r="O55" s="74"/>
      <c r="P55" s="74"/>
      <c r="Q55" s="74"/>
      <c r="R55" s="74"/>
      <c r="S55" s="74"/>
      <c r="T55" s="74"/>
      <c r="U55" s="74"/>
      <c r="V55" s="74"/>
      <c r="W55" s="74"/>
      <c r="X55" s="74"/>
      <c r="Y55" s="29"/>
      <c r="Z55" s="29"/>
      <c r="AA55" s="30"/>
      <c r="AB55" s="29"/>
      <c r="AC55" s="29"/>
    </row>
    <row r="56" spans="1:29" s="2" customFormat="1" ht="12.75" customHeight="1">
      <c r="A56" s="74" t="s">
        <v>80</v>
      </c>
      <c r="B56" s="74"/>
      <c r="C56" s="74"/>
      <c r="D56" s="74"/>
      <c r="E56" s="74"/>
      <c r="F56" s="74"/>
      <c r="G56" s="74"/>
      <c r="H56" s="74"/>
      <c r="I56" s="74"/>
      <c r="J56" s="74"/>
      <c r="K56" s="74"/>
      <c r="L56" s="74"/>
      <c r="M56" s="74"/>
      <c r="N56" s="74"/>
      <c r="O56" s="74"/>
      <c r="P56" s="74"/>
      <c r="Q56" s="74"/>
      <c r="R56" s="74"/>
      <c r="S56" s="74"/>
      <c r="T56" s="74"/>
      <c r="U56" s="74"/>
      <c r="V56" s="74"/>
      <c r="W56" s="74"/>
      <c r="X56" s="74"/>
      <c r="Y56" s="29"/>
      <c r="Z56" s="29"/>
      <c r="AA56" s="30"/>
      <c r="AB56" s="29"/>
      <c r="AC56" s="29"/>
    </row>
    <row r="57" spans="1:29" s="2" customFormat="1"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29"/>
      <c r="Z57" s="29"/>
      <c r="AA57" s="30"/>
      <c r="AB57" s="29"/>
      <c r="AC57" s="29"/>
    </row>
    <row r="58" spans="1:29" s="2" customFormat="1" ht="12.75">
      <c r="A58" s="74"/>
      <c r="B58" s="74"/>
      <c r="C58" s="74"/>
      <c r="D58" s="74"/>
      <c r="E58" s="74"/>
      <c r="F58" s="74"/>
      <c r="G58" s="74"/>
      <c r="H58" s="74"/>
      <c r="I58" s="74"/>
      <c r="J58" s="74"/>
      <c r="K58" s="23"/>
      <c r="L58" s="23"/>
      <c r="M58" s="23"/>
      <c r="N58" s="23"/>
      <c r="O58" s="23"/>
      <c r="P58" s="23"/>
      <c r="Q58" s="23"/>
      <c r="R58" s="23"/>
      <c r="S58" s="23"/>
      <c r="T58" s="23"/>
      <c r="U58" s="23"/>
      <c r="V58" s="23"/>
      <c r="W58" s="23"/>
      <c r="X58" s="23"/>
      <c r="Y58" s="29"/>
      <c r="Z58" s="29"/>
      <c r="AA58" s="30"/>
      <c r="AB58" s="29"/>
      <c r="AC58" s="29"/>
    </row>
    <row r="59" spans="10:21" ht="15">
      <c r="J59" s="33"/>
      <c r="K59" s="33"/>
      <c r="L59" s="33"/>
      <c r="O59" s="34"/>
      <c r="U59" s="35"/>
    </row>
    <row r="60" spans="1:21" ht="15">
      <c r="A60" s="75" t="s">
        <v>65</v>
      </c>
      <c r="B60" s="75"/>
      <c r="C60" s="75"/>
      <c r="D60" s="75"/>
      <c r="E60" s="75"/>
      <c r="F60" s="75"/>
      <c r="G60" s="75"/>
      <c r="O60" s="34"/>
      <c r="U60" s="35"/>
    </row>
    <row r="61" spans="1:21" ht="33" customHeight="1">
      <c r="A61" s="76" t="s">
        <v>206</v>
      </c>
      <c r="B61" s="76"/>
      <c r="C61" s="76"/>
      <c r="D61" s="76"/>
      <c r="E61" s="76"/>
      <c r="F61" s="76"/>
      <c r="G61" s="76"/>
      <c r="K61" s="25"/>
      <c r="L61" s="25"/>
      <c r="M61" s="37"/>
      <c r="O61" s="34"/>
      <c r="U61" s="38"/>
    </row>
    <row r="62" spans="1:21" ht="30" customHeight="1">
      <c r="A62" s="39" t="s">
        <v>55</v>
      </c>
      <c r="B62" s="72" t="s">
        <v>66</v>
      </c>
      <c r="C62" s="72"/>
      <c r="D62" s="72"/>
      <c r="E62" s="72"/>
      <c r="F62" s="72"/>
      <c r="G62" s="72"/>
      <c r="K62" s="37"/>
      <c r="L62" s="37"/>
      <c r="M62" s="37"/>
      <c r="O62" s="34"/>
      <c r="U62" s="38"/>
    </row>
    <row r="63" spans="1:21" ht="25.5" customHeight="1">
      <c r="A63" s="39" t="s">
        <v>23</v>
      </c>
      <c r="B63" s="72" t="s">
        <v>60</v>
      </c>
      <c r="C63" s="72"/>
      <c r="D63" s="72"/>
      <c r="E63" s="72"/>
      <c r="F63" s="72"/>
      <c r="G63" s="72"/>
      <c r="O63" s="34"/>
      <c r="U63" s="40"/>
    </row>
    <row r="64" spans="1:21" ht="15">
      <c r="A64" s="39" t="s">
        <v>54</v>
      </c>
      <c r="B64" s="72" t="s">
        <v>67</v>
      </c>
      <c r="C64" s="72"/>
      <c r="D64" s="72"/>
      <c r="E64" s="72"/>
      <c r="F64" s="72"/>
      <c r="G64" s="72"/>
      <c r="L64" s="41"/>
      <c r="O64" s="34"/>
      <c r="U64" s="40"/>
    </row>
    <row r="65" spans="1:21" ht="15">
      <c r="A65" s="39" t="s">
        <v>27</v>
      </c>
      <c r="B65" s="72" t="s">
        <v>61</v>
      </c>
      <c r="C65" s="72"/>
      <c r="D65" s="72"/>
      <c r="E65" s="72"/>
      <c r="F65" s="72"/>
      <c r="G65" s="72"/>
      <c r="O65" s="34"/>
      <c r="U65" s="40"/>
    </row>
    <row r="66" spans="1:15" ht="28.5" customHeight="1">
      <c r="A66" s="39" t="s">
        <v>62</v>
      </c>
      <c r="B66" s="77" t="s">
        <v>63</v>
      </c>
      <c r="C66" s="78"/>
      <c r="D66" s="78"/>
      <c r="E66" s="78"/>
      <c r="F66" s="78"/>
      <c r="G66" s="79"/>
      <c r="O66" s="37"/>
    </row>
    <row r="67" spans="1:7" ht="35.25" customHeight="1">
      <c r="A67" s="39" t="s">
        <v>30</v>
      </c>
      <c r="B67" s="72" t="s">
        <v>69</v>
      </c>
      <c r="C67" s="72"/>
      <c r="D67" s="72"/>
      <c r="E67" s="72"/>
      <c r="F67" s="72"/>
      <c r="G67" s="72"/>
    </row>
    <row r="68" spans="1:7" ht="39" customHeight="1">
      <c r="A68" s="39" t="s">
        <v>36</v>
      </c>
      <c r="B68" s="72" t="s">
        <v>68</v>
      </c>
      <c r="C68" s="72"/>
      <c r="D68" s="72"/>
      <c r="E68" s="72"/>
      <c r="F68" s="72"/>
      <c r="G68" s="72"/>
    </row>
    <row r="69" spans="1:7" ht="15">
      <c r="A69" s="39" t="s">
        <v>57</v>
      </c>
      <c r="B69" s="72" t="s">
        <v>64</v>
      </c>
      <c r="C69" s="72"/>
      <c r="D69" s="72"/>
      <c r="E69" s="72"/>
      <c r="F69" s="72"/>
      <c r="G69" s="72"/>
    </row>
    <row r="70" spans="1:7" ht="25.5" customHeight="1">
      <c r="A70" s="39" t="s">
        <v>46</v>
      </c>
      <c r="B70" s="72" t="s">
        <v>70</v>
      </c>
      <c r="C70" s="72"/>
      <c r="D70" s="72"/>
      <c r="E70" s="72"/>
      <c r="F70" s="72"/>
      <c r="G70" s="72"/>
    </row>
    <row r="71" spans="1:7" ht="27.75" customHeight="1">
      <c r="A71" s="39" t="s">
        <v>53</v>
      </c>
      <c r="B71" s="72" t="s">
        <v>71</v>
      </c>
      <c r="C71" s="72"/>
      <c r="D71" s="72"/>
      <c r="E71" s="72"/>
      <c r="F71" s="72"/>
      <c r="G71" s="72"/>
    </row>
    <row r="72" spans="1:7" ht="30" customHeight="1">
      <c r="A72" s="39" t="s">
        <v>58</v>
      </c>
      <c r="B72" s="72" t="s">
        <v>72</v>
      </c>
      <c r="C72" s="72"/>
      <c r="D72" s="72"/>
      <c r="E72" s="72"/>
      <c r="F72" s="72"/>
      <c r="G72" s="72"/>
    </row>
  </sheetData>
  <sheetProtection/>
  <autoFilter ref="A5:AE72"/>
  <mergeCells count="50">
    <mergeCell ref="B70:G70"/>
    <mergeCell ref="B71:G71"/>
    <mergeCell ref="B72:G72"/>
    <mergeCell ref="B64:G64"/>
    <mergeCell ref="B65:G65"/>
    <mergeCell ref="B66:G66"/>
    <mergeCell ref="B67:G67"/>
    <mergeCell ref="B68:G68"/>
    <mergeCell ref="B69:G69"/>
    <mergeCell ref="A56:X56"/>
    <mergeCell ref="A57:X57"/>
    <mergeCell ref="A60:G60"/>
    <mergeCell ref="A61:G61"/>
    <mergeCell ref="B62:G62"/>
    <mergeCell ref="A58:J58"/>
    <mergeCell ref="B63:G63"/>
    <mergeCell ref="Z4:Z5"/>
    <mergeCell ref="AA4:AA5"/>
    <mergeCell ref="AB4:AB5"/>
    <mergeCell ref="AC4:AC5"/>
    <mergeCell ref="A54:X54"/>
    <mergeCell ref="A55:X55"/>
    <mergeCell ref="T4:T5"/>
    <mergeCell ref="U4:U5"/>
    <mergeCell ref="V4:V5"/>
    <mergeCell ref="W4:W5"/>
    <mergeCell ref="X4:X5"/>
    <mergeCell ref="Y4:Y5"/>
    <mergeCell ref="N4:N5"/>
    <mergeCell ref="O4:O5"/>
    <mergeCell ref="P4:P5"/>
    <mergeCell ref="Q4:Q5"/>
    <mergeCell ref="R4:R5"/>
    <mergeCell ref="S4:S5"/>
    <mergeCell ref="F4:F5"/>
    <mergeCell ref="G4:G5"/>
    <mergeCell ref="H4:H5"/>
    <mergeCell ref="I4:I5"/>
    <mergeCell ref="J4:L4"/>
    <mergeCell ref="M4:M5"/>
    <mergeCell ref="A1:AC1"/>
    <mergeCell ref="A3:H3"/>
    <mergeCell ref="I3:Q3"/>
    <mergeCell ref="R3:U3"/>
    <mergeCell ref="V3:AC3"/>
    <mergeCell ref="A4:A5"/>
    <mergeCell ref="B4:B5"/>
    <mergeCell ref="C4:C5"/>
    <mergeCell ref="D4:D5"/>
    <mergeCell ref="E4:E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user</cp:lastModifiedBy>
  <cp:lastPrinted>2015-08-10T10:12:22Z</cp:lastPrinted>
  <dcterms:created xsi:type="dcterms:W3CDTF">2015-02-18T14:34:44Z</dcterms:created>
  <dcterms:modified xsi:type="dcterms:W3CDTF">2016-01-29T13:20:51Z</dcterms:modified>
  <cp:category/>
  <cp:version/>
  <cp:contentType/>
  <cp:contentStatus/>
</cp:coreProperties>
</file>